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○환경국(생태 및 공원)\2025-공원관리과\공사\03.운곡공원 등 2개소 맨발산책길 조성공사\2.공고\"/>
    </mc:Choice>
  </mc:AlternateContent>
  <bookViews>
    <workbookView xWindow="2400" yWindow="1305" windowWidth="23580" windowHeight="14055" tabRatio="777"/>
  </bookViews>
  <sheets>
    <sheet name="설계설명서" sheetId="15" r:id="rId1"/>
    <sheet name="원가계산서" sheetId="17" r:id="rId2"/>
    <sheet name="내역서" sheetId="1" r:id="rId3"/>
    <sheet name="자재" sheetId="8" state="hidden" r:id="rId4"/>
    <sheet name="전역변수" sheetId="12" state="hidden" r:id="rId5"/>
    <sheet name="중기전역변수" sheetId="13" state="hidden" r:id="rId6"/>
  </sheets>
  <definedNames>
    <definedName name="_xlnm.Print_Area" localSheetId="2">내역서!$A$1:$BG$208</definedName>
    <definedName name="_xlnm.Print_Area" localSheetId="0">설계설명서!$A$1:$O$22</definedName>
    <definedName name="_xlnm.Print_Area" localSheetId="1">원가계산서!$A$1:$M$33</definedName>
    <definedName name="_xlnm.Print_Titles" localSheetId="2">내역서!$1:$3</definedName>
    <definedName name="_xlnm.Print_Titles" localSheetId="0">설계설명서!$1:$3</definedName>
    <definedName name="_xlnm.Print_Titles" localSheetId="1">원가계산서!$1:$3</definedName>
    <definedName name="_xlnm.Print_Titles" localSheetId="3">자재!$1:$2</definedName>
    <definedName name="_xlnm.Print_Titles" localSheetId="4">전역변수!$1:$2</definedName>
    <definedName name="_xlnm.Print_Titles" localSheetId="5">중기전역변수!$1:$2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2" i="17" l="1"/>
  <c r="L24" i="17"/>
  <c r="L25" i="17"/>
  <c r="L30" i="17"/>
  <c r="BI5" i="1" l="1"/>
  <c r="BI18" i="1"/>
  <c r="BI22" i="1"/>
  <c r="BI26" i="1"/>
  <c r="BI29" i="1"/>
  <c r="BI30" i="1"/>
  <c r="E31" i="1"/>
  <c r="F31" i="1"/>
  <c r="E32" i="1"/>
  <c r="F32" i="1"/>
  <c r="BI54" i="1"/>
  <c r="BI55" i="1"/>
  <c r="BI56" i="1"/>
  <c r="BI57" i="1"/>
  <c r="BI58" i="1"/>
  <c r="E74" i="1"/>
  <c r="F74" i="1"/>
  <c r="BI76" i="1"/>
  <c r="BI77" i="1"/>
  <c r="BI78" i="1"/>
  <c r="BI79" i="1"/>
  <c r="BI80" i="1"/>
  <c r="BI81" i="1"/>
  <c r="E82" i="1"/>
  <c r="F82" i="1"/>
  <c r="BI84" i="1"/>
  <c r="BI85" i="1"/>
  <c r="BI86" i="1"/>
  <c r="E87" i="1"/>
  <c r="F87" i="1"/>
  <c r="BI89" i="1"/>
  <c r="BI92" i="1"/>
  <c r="G93" i="1"/>
  <c r="E93" i="1" s="1"/>
  <c r="BI93" i="1"/>
  <c r="BI94" i="1"/>
  <c r="BI95" i="1"/>
  <c r="BI96" i="1"/>
  <c r="G97" i="1"/>
  <c r="H97" i="1" s="1"/>
  <c r="F97" i="1" s="1"/>
  <c r="BI97" i="1"/>
  <c r="BI98" i="1"/>
  <c r="G99" i="1"/>
  <c r="E99" i="1" s="1"/>
  <c r="BI99" i="1"/>
  <c r="G100" i="1"/>
  <c r="E100" i="1" s="1"/>
  <c r="BI100" i="1"/>
  <c r="G101" i="1"/>
  <c r="H101" i="1" s="1"/>
  <c r="F101" i="1" s="1"/>
  <c r="BI101" i="1"/>
  <c r="BI102" i="1"/>
  <c r="BI103" i="1"/>
  <c r="BI106" i="1"/>
  <c r="BI107" i="1"/>
  <c r="BI108" i="1"/>
  <c r="BI109" i="1"/>
  <c r="BI110" i="1"/>
  <c r="BI111" i="1"/>
  <c r="G112" i="1"/>
  <c r="H112" i="1" s="1"/>
  <c r="F112" i="1" s="1"/>
  <c r="BI112" i="1"/>
  <c r="G113" i="1"/>
  <c r="E113" i="1" s="1"/>
  <c r="BI113" i="1"/>
  <c r="BI124" i="1"/>
  <c r="BI125" i="1"/>
  <c r="BI126" i="1"/>
  <c r="BI127" i="1"/>
  <c r="BI128" i="1"/>
  <c r="E142" i="1"/>
  <c r="F142" i="1"/>
  <c r="BI144" i="1"/>
  <c r="BI145" i="1"/>
  <c r="BI146" i="1"/>
  <c r="BI149" i="1"/>
  <c r="BI150" i="1"/>
  <c r="BI151" i="1"/>
  <c r="BI154" i="1"/>
  <c r="BI155" i="1"/>
  <c r="G158" i="1"/>
  <c r="E158" i="1" s="1"/>
  <c r="BI158" i="1"/>
  <c r="G159" i="1"/>
  <c r="E159" i="1" s="1"/>
  <c r="BI159" i="1"/>
  <c r="BI160" i="1"/>
  <c r="G161" i="1"/>
  <c r="E161" i="1" s="1"/>
  <c r="BI161" i="1"/>
  <c r="G162" i="1"/>
  <c r="E162" i="1" s="1"/>
  <c r="BI162" i="1"/>
  <c r="G163" i="1"/>
  <c r="E163" i="1" s="1"/>
  <c r="BI163" i="1"/>
  <c r="BI164" i="1"/>
  <c r="BI169" i="1"/>
  <c r="BI170" i="1"/>
  <c r="BI171" i="1"/>
  <c r="BI172" i="1"/>
  <c r="BI173" i="1"/>
  <c r="BI174" i="1"/>
  <c r="BI175" i="1"/>
  <c r="BI176" i="1"/>
  <c r="G179" i="1"/>
  <c r="H179" i="1" s="1"/>
  <c r="I179" i="1"/>
  <c r="J179" i="1" s="1"/>
  <c r="K179" i="1"/>
  <c r="L179" i="1" s="1"/>
  <c r="BI179" i="1"/>
  <c r="G180" i="1"/>
  <c r="H180" i="1" s="1"/>
  <c r="I180" i="1"/>
  <c r="J180" i="1" s="1"/>
  <c r="K180" i="1"/>
  <c r="L180" i="1" s="1"/>
  <c r="BI180" i="1"/>
  <c r="E183" i="1"/>
  <c r="E184" i="1"/>
  <c r="G185" i="1"/>
  <c r="H185" i="1" s="1"/>
  <c r="I185" i="1"/>
  <c r="J185" i="1" s="1"/>
  <c r="K185" i="1"/>
  <c r="L185" i="1" s="1"/>
  <c r="BI185" i="1"/>
  <c r="G186" i="1"/>
  <c r="I186" i="1"/>
  <c r="J186" i="1" s="1"/>
  <c r="K186" i="1"/>
  <c r="L186" i="1" s="1"/>
  <c r="BI186" i="1"/>
  <c r="E187" i="1"/>
  <c r="G188" i="1"/>
  <c r="H188" i="1" s="1"/>
  <c r="I188" i="1"/>
  <c r="J188" i="1" s="1"/>
  <c r="J187" i="1" s="1"/>
  <c r="K188" i="1"/>
  <c r="L188" i="1" s="1"/>
  <c r="L187" i="1" s="1"/>
  <c r="BI188" i="1"/>
  <c r="G189" i="1"/>
  <c r="I189" i="1"/>
  <c r="J189" i="1" s="1"/>
  <c r="K189" i="1"/>
  <c r="L189" i="1" s="1"/>
  <c r="BI189" i="1"/>
  <c r="E190" i="1"/>
  <c r="E191" i="1"/>
  <c r="G192" i="1"/>
  <c r="H192" i="1" s="1"/>
  <c r="H191" i="1" s="1"/>
  <c r="I192" i="1"/>
  <c r="J192" i="1" s="1"/>
  <c r="J191" i="1" s="1"/>
  <c r="K192" i="1"/>
  <c r="L192" i="1" s="1"/>
  <c r="L191" i="1" s="1"/>
  <c r="BI192" i="1"/>
  <c r="E193" i="1"/>
  <c r="G194" i="1"/>
  <c r="H194" i="1" s="1"/>
  <c r="H193" i="1" s="1"/>
  <c r="I194" i="1"/>
  <c r="J194" i="1" s="1"/>
  <c r="K194" i="1"/>
  <c r="BI194" i="1"/>
  <c r="J196" i="1"/>
  <c r="E197" i="1"/>
  <c r="J197" i="1"/>
  <c r="L197" i="1"/>
  <c r="G198" i="1"/>
  <c r="E198" i="1" s="1"/>
  <c r="BI198" i="1"/>
  <c r="G199" i="1"/>
  <c r="E199" i="1" s="1"/>
  <c r="BI199" i="1"/>
  <c r="G200" i="1"/>
  <c r="E200" i="1" s="1"/>
  <c r="BI200" i="1"/>
  <c r="G201" i="1"/>
  <c r="E201" i="1" s="1"/>
  <c r="BI201" i="1"/>
  <c r="G202" i="1"/>
  <c r="E202" i="1" s="1"/>
  <c r="BI202" i="1"/>
  <c r="G203" i="1"/>
  <c r="E203" i="1" s="1"/>
  <c r="BI203" i="1"/>
  <c r="E204" i="1"/>
  <c r="J204" i="1"/>
  <c r="G205" i="1"/>
  <c r="E205" i="1" s="1"/>
  <c r="BI205" i="1"/>
  <c r="G206" i="1"/>
  <c r="E206" i="1" s="1"/>
  <c r="BI206" i="1"/>
  <c r="G207" i="1"/>
  <c r="E207" i="1" s="1"/>
  <c r="BI207" i="1"/>
  <c r="E208" i="1"/>
  <c r="I86" i="1"/>
  <c r="J86" i="1" s="1"/>
  <c r="K155" i="1"/>
  <c r="L155" i="1" s="1"/>
  <c r="D3" i="8"/>
  <c r="D4" i="8"/>
  <c r="D5" i="8"/>
  <c r="D6" i="8"/>
  <c r="D7" i="8"/>
  <c r="D8" i="8"/>
  <c r="D9" i="8"/>
  <c r="D10" i="8"/>
  <c r="D11" i="8"/>
  <c r="D12" i="8"/>
  <c r="D13" i="8"/>
  <c r="D14" i="8"/>
  <c r="D15" i="8"/>
  <c r="D16" i="8"/>
  <c r="D17" i="8"/>
  <c r="D18" i="8"/>
  <c r="D19" i="8"/>
  <c r="D20" i="8"/>
  <c r="D21" i="8"/>
  <c r="D22" i="8"/>
  <c r="D23" i="8"/>
  <c r="D24" i="8"/>
  <c r="D25" i="8"/>
  <c r="D26" i="8"/>
  <c r="D27" i="8"/>
  <c r="D28" i="8"/>
  <c r="D29" i="8"/>
  <c r="D30" i="8"/>
  <c r="D31" i="8"/>
  <c r="D32" i="8"/>
  <c r="D33" i="8"/>
  <c r="D34" i="8"/>
  <c r="D35" i="8"/>
  <c r="D36" i="8"/>
  <c r="D37" i="8"/>
  <c r="D38" i="8"/>
  <c r="D39" i="8"/>
  <c r="D40" i="8"/>
  <c r="D41" i="8"/>
  <c r="D42" i="8"/>
  <c r="D43" i="8"/>
  <c r="D44" i="8"/>
  <c r="D45" i="8"/>
  <c r="D46" i="8"/>
  <c r="D47" i="8"/>
  <c r="D48" i="8"/>
  <c r="D49" i="8"/>
  <c r="D50" i="8"/>
  <c r="D51" i="8"/>
  <c r="D52" i="8"/>
  <c r="D53" i="8"/>
  <c r="D54" i="8"/>
  <c r="D55" i="8"/>
  <c r="D56" i="8"/>
  <c r="D57" i="8"/>
  <c r="D58" i="8"/>
  <c r="D59" i="8"/>
  <c r="D60" i="8"/>
  <c r="D61" i="8"/>
  <c r="D62" i="8"/>
  <c r="D63" i="8"/>
  <c r="D64" i="8"/>
  <c r="D65" i="8"/>
  <c r="D66" i="8"/>
  <c r="D67" i="8"/>
  <c r="C18" i="13"/>
  <c r="C19" i="13"/>
  <c r="C20" i="13"/>
  <c r="C21" i="13"/>
  <c r="C22" i="13"/>
  <c r="C23" i="13"/>
  <c r="I155" i="1" l="1"/>
  <c r="J155" i="1" s="1"/>
  <c r="H161" i="1"/>
  <c r="F161" i="1" s="1"/>
  <c r="H159" i="1"/>
  <c r="F159" i="1" s="1"/>
  <c r="H203" i="1"/>
  <c r="F203" i="1" s="1"/>
  <c r="H178" i="1"/>
  <c r="L178" i="1"/>
  <c r="H200" i="1"/>
  <c r="F200" i="1" s="1"/>
  <c r="H158" i="1"/>
  <c r="F158" i="1" s="1"/>
  <c r="H93" i="1"/>
  <c r="F93" i="1" s="1"/>
  <c r="H199" i="1"/>
  <c r="F199" i="1" s="1"/>
  <c r="H205" i="1"/>
  <c r="F205" i="1" s="1"/>
  <c r="J178" i="1"/>
  <c r="E188" i="1"/>
  <c r="L183" i="1"/>
  <c r="E97" i="1"/>
  <c r="J184" i="1"/>
  <c r="H207" i="1"/>
  <c r="F207" i="1" s="1"/>
  <c r="H163" i="1"/>
  <c r="F163" i="1" s="1"/>
  <c r="H113" i="1"/>
  <c r="F113" i="1" s="1"/>
  <c r="F188" i="1"/>
  <c r="E194" i="1"/>
  <c r="F191" i="1"/>
  <c r="E179" i="1"/>
  <c r="E192" i="1"/>
  <c r="H100" i="1"/>
  <c r="F100" i="1" s="1"/>
  <c r="E101" i="1"/>
  <c r="E185" i="1"/>
  <c r="E180" i="1"/>
  <c r="H206" i="1"/>
  <c r="F206" i="1" s="1"/>
  <c r="H202" i="1"/>
  <c r="F202" i="1" s="1"/>
  <c r="H198" i="1"/>
  <c r="F198" i="1" s="1"/>
  <c r="H187" i="1"/>
  <c r="F187" i="1" s="1"/>
  <c r="L184" i="1"/>
  <c r="H162" i="1"/>
  <c r="F162" i="1" s="1"/>
  <c r="H99" i="1"/>
  <c r="F99" i="1" s="1"/>
  <c r="F179" i="1"/>
  <c r="E189" i="1"/>
  <c r="E112" i="1"/>
  <c r="H201" i="1"/>
  <c r="F201" i="1" s="1"/>
  <c r="F185" i="1"/>
  <c r="K80" i="1"/>
  <c r="L80" i="1" s="1"/>
  <c r="H186" i="1"/>
  <c r="E186" i="1"/>
  <c r="L194" i="1"/>
  <c r="L193" i="1" s="1"/>
  <c r="H189" i="1"/>
  <c r="F189" i="1" s="1"/>
  <c r="J193" i="1"/>
  <c r="J182" i="1"/>
  <c r="F180" i="1"/>
  <c r="J190" i="1"/>
  <c r="H190" i="1"/>
  <c r="J183" i="1"/>
  <c r="F192" i="1"/>
  <c r="F178" i="1" l="1"/>
  <c r="H204" i="1"/>
  <c r="L208" i="1"/>
  <c r="L196" i="1" s="1"/>
  <c r="F194" i="1"/>
  <c r="H197" i="1"/>
  <c r="F197" i="1" s="1"/>
  <c r="H196" i="1"/>
  <c r="F193" i="1"/>
  <c r="AB207" i="1"/>
  <c r="AD207" i="1" s="1"/>
  <c r="K146" i="1"/>
  <c r="L146" i="1" s="1"/>
  <c r="K79" i="1"/>
  <c r="L79" i="1" s="1"/>
  <c r="H183" i="1"/>
  <c r="F183" i="1" s="1"/>
  <c r="H182" i="1"/>
  <c r="H184" i="1"/>
  <c r="F184" i="1" s="1"/>
  <c r="F186" i="1"/>
  <c r="L182" i="1"/>
  <c r="L190" i="1"/>
  <c r="F190" i="1" s="1"/>
  <c r="I80" i="1" l="1"/>
  <c r="J80" i="1" s="1"/>
  <c r="K154" i="1"/>
  <c r="L154" i="1" s="1"/>
  <c r="L153" i="1" s="1"/>
  <c r="K126" i="1" s="1"/>
  <c r="L126" i="1" s="1"/>
  <c r="K172" i="1"/>
  <c r="L172" i="1" s="1"/>
  <c r="I107" i="1"/>
  <c r="J107" i="1" s="1"/>
  <c r="F208" i="1"/>
  <c r="L204" i="1"/>
  <c r="F204" i="1" s="1"/>
  <c r="I154" i="1"/>
  <c r="J154" i="1" s="1"/>
  <c r="J153" i="1" s="1"/>
  <c r="I126" i="1" s="1"/>
  <c r="J126" i="1" s="1"/>
  <c r="I109" i="1"/>
  <c r="J109" i="1" s="1"/>
  <c r="I176" i="1"/>
  <c r="J176" i="1" s="1"/>
  <c r="I146" i="1"/>
  <c r="J146" i="1" s="1"/>
  <c r="I79" i="1"/>
  <c r="J79" i="1" s="1"/>
  <c r="F182" i="1"/>
  <c r="K176" i="1"/>
  <c r="L176" i="1" s="1"/>
  <c r="K109" i="1"/>
  <c r="L109" i="1" s="1"/>
  <c r="F196" i="1"/>
  <c r="K86" i="1"/>
  <c r="L86" i="1" s="1"/>
  <c r="I89" i="1" l="1"/>
  <c r="J89" i="1" s="1"/>
  <c r="J88" i="1" s="1"/>
  <c r="I56" i="1" s="1"/>
  <c r="J56" i="1" s="1"/>
  <c r="I172" i="1"/>
  <c r="J172" i="1" s="1"/>
  <c r="K107" i="1"/>
  <c r="L107" i="1" s="1"/>
  <c r="K89" i="1"/>
  <c r="L89" i="1" s="1"/>
  <c r="L88" i="1" s="1"/>
  <c r="K56" i="1" s="1"/>
  <c r="L56" i="1" s="1"/>
  <c r="I108" i="1"/>
  <c r="J108" i="1" s="1"/>
  <c r="G86" i="1"/>
  <c r="G155" i="1"/>
  <c r="I78" i="1"/>
  <c r="J78" i="1" s="1"/>
  <c r="I81" i="1"/>
  <c r="J81" i="1" s="1"/>
  <c r="I145" i="1"/>
  <c r="J145" i="1" s="1"/>
  <c r="I76" i="1"/>
  <c r="J76" i="1" s="1"/>
  <c r="I144" i="1"/>
  <c r="J144" i="1" s="1"/>
  <c r="K150" i="1" l="1"/>
  <c r="L150" i="1" s="1"/>
  <c r="J143" i="1"/>
  <c r="I124" i="1" s="1"/>
  <c r="J124" i="1" s="1"/>
  <c r="G80" i="1"/>
  <c r="H86" i="1"/>
  <c r="F86" i="1" s="1"/>
  <c r="E86" i="1"/>
  <c r="I102" i="1"/>
  <c r="J102" i="1" s="1"/>
  <c r="E155" i="1"/>
  <c r="H155" i="1"/>
  <c r="F155" i="1" s="1"/>
  <c r="K144" i="1"/>
  <c r="L144" i="1" s="1"/>
  <c r="K77" i="1"/>
  <c r="L77" i="1" s="1"/>
  <c r="K145" i="1"/>
  <c r="L145" i="1" s="1"/>
  <c r="K78" i="1"/>
  <c r="L78" i="1" s="1"/>
  <c r="I150" i="1" l="1"/>
  <c r="J150" i="1" s="1"/>
  <c r="K81" i="1"/>
  <c r="L81" i="1" s="1"/>
  <c r="K102" i="1"/>
  <c r="L102" i="1" s="1"/>
  <c r="K76" i="1"/>
  <c r="L76" i="1" s="1"/>
  <c r="K164" i="1"/>
  <c r="L164" i="1" s="1"/>
  <c r="K175" i="1"/>
  <c r="L175" i="1" s="1"/>
  <c r="K111" i="1"/>
  <c r="L111" i="1" s="1"/>
  <c r="K103" i="1"/>
  <c r="L103" i="1" s="1"/>
  <c r="K92" i="1"/>
  <c r="L92" i="1" s="1"/>
  <c r="K171" i="1"/>
  <c r="L171" i="1" s="1"/>
  <c r="E80" i="1"/>
  <c r="H80" i="1"/>
  <c r="F80" i="1" s="1"/>
  <c r="L143" i="1"/>
  <c r="K124" i="1" s="1"/>
  <c r="L124" i="1" s="1"/>
  <c r="I92" i="1"/>
  <c r="J92" i="1" s="1"/>
  <c r="I171" i="1"/>
  <c r="J171" i="1" s="1"/>
  <c r="I77" i="1"/>
  <c r="J77" i="1" s="1"/>
  <c r="J75" i="1" s="1"/>
  <c r="I54" i="1" s="1"/>
  <c r="J54" i="1" s="1"/>
  <c r="L75" i="1" l="1"/>
  <c r="K54" i="1" s="1"/>
  <c r="L54" i="1" s="1"/>
  <c r="K110" i="1"/>
  <c r="L110" i="1" s="1"/>
  <c r="K170" i="1"/>
  <c r="L170" i="1" s="1"/>
  <c r="I169" i="1"/>
  <c r="J169" i="1" s="1"/>
  <c r="I106" i="1"/>
  <c r="J106" i="1" s="1"/>
  <c r="K85" i="1"/>
  <c r="L85" i="1" s="1"/>
  <c r="K151" i="1"/>
  <c r="L151" i="1" s="1"/>
  <c r="K106" i="1"/>
  <c r="L106" i="1" s="1"/>
  <c r="K169" i="1"/>
  <c r="L169" i="1" s="1"/>
  <c r="K149" i="1"/>
  <c r="L149" i="1" s="1"/>
  <c r="K84" i="1"/>
  <c r="L84" i="1" s="1"/>
  <c r="I170" i="1"/>
  <c r="J170" i="1" s="1"/>
  <c r="I110" i="1"/>
  <c r="J110" i="1" s="1"/>
  <c r="G109" i="1"/>
  <c r="G176" i="1"/>
  <c r="G154" i="1"/>
  <c r="G89" i="1"/>
  <c r="L148" i="1" l="1"/>
  <c r="K125" i="1" s="1"/>
  <c r="L125" i="1" s="1"/>
  <c r="E89" i="1"/>
  <c r="H89" i="1"/>
  <c r="H154" i="1"/>
  <c r="E154" i="1"/>
  <c r="E176" i="1"/>
  <c r="H176" i="1"/>
  <c r="F176" i="1" s="1"/>
  <c r="H109" i="1"/>
  <c r="F109" i="1" s="1"/>
  <c r="E109" i="1"/>
  <c r="L83" i="1"/>
  <c r="K55" i="1" s="1"/>
  <c r="L55" i="1" s="1"/>
  <c r="G149" i="1" l="1"/>
  <c r="G160" i="1"/>
  <c r="G98" i="1"/>
  <c r="G103" i="1"/>
  <c r="K94" i="1"/>
  <c r="L94" i="1" s="1"/>
  <c r="G171" i="1"/>
  <c r="K95" i="1"/>
  <c r="L95" i="1" s="1"/>
  <c r="G78" i="1"/>
  <c r="K173" i="1"/>
  <c r="L173" i="1" s="1"/>
  <c r="G164" i="1"/>
  <c r="K96" i="1"/>
  <c r="L96" i="1" s="1"/>
  <c r="G102" i="1"/>
  <c r="K174" i="1"/>
  <c r="L174" i="1" s="1"/>
  <c r="G175" i="1"/>
  <c r="K160" i="1"/>
  <c r="L160" i="1" s="1"/>
  <c r="L157" i="1" s="1"/>
  <c r="K127" i="1" s="1"/>
  <c r="L127" i="1" s="1"/>
  <c r="F89" i="1"/>
  <c r="H88" i="1"/>
  <c r="K98" i="1"/>
  <c r="L98" i="1" s="1"/>
  <c r="G144" i="1"/>
  <c r="G77" i="1"/>
  <c r="K108" i="1"/>
  <c r="L108" i="1" s="1"/>
  <c r="L105" i="1" s="1"/>
  <c r="K58" i="1" s="1"/>
  <c r="L58" i="1" s="1"/>
  <c r="H153" i="1"/>
  <c r="F154" i="1"/>
  <c r="G84" i="1" l="1"/>
  <c r="G94" i="1"/>
  <c r="G96" i="1"/>
  <c r="H175" i="1"/>
  <c r="H160" i="1"/>
  <c r="E78" i="1"/>
  <c r="H78" i="1"/>
  <c r="F78" i="1" s="1"/>
  <c r="G56" i="1"/>
  <c r="F88" i="1"/>
  <c r="H103" i="1"/>
  <c r="H77" i="1"/>
  <c r="F77" i="1" s="1"/>
  <c r="E77" i="1"/>
  <c r="H164" i="1"/>
  <c r="H171" i="1"/>
  <c r="F171" i="1" s="1"/>
  <c r="E171" i="1"/>
  <c r="G145" i="1"/>
  <c r="G92" i="1"/>
  <c r="G79" i="1"/>
  <c r="G146" i="1"/>
  <c r="G85" i="1"/>
  <c r="G151" i="1"/>
  <c r="L91" i="1"/>
  <c r="K57" i="1" s="1"/>
  <c r="L57" i="1" s="1"/>
  <c r="L53" i="1" s="1"/>
  <c r="G76" i="1"/>
  <c r="G95" i="1"/>
  <c r="G170" i="1"/>
  <c r="G110" i="1"/>
  <c r="G169" i="1"/>
  <c r="G106" i="1"/>
  <c r="H98" i="1"/>
  <c r="G111" i="1"/>
  <c r="H84" i="1"/>
  <c r="G81" i="1"/>
  <c r="E144" i="1"/>
  <c r="H144" i="1"/>
  <c r="H149" i="1"/>
  <c r="E102" i="1"/>
  <c r="H102" i="1"/>
  <c r="F102" i="1" s="1"/>
  <c r="I174" i="1"/>
  <c r="J174" i="1" s="1"/>
  <c r="G126" i="1"/>
  <c r="F153" i="1"/>
  <c r="I173" i="1"/>
  <c r="J173" i="1" s="1"/>
  <c r="L168" i="1"/>
  <c r="K128" i="1" s="1"/>
  <c r="L128" i="1" s="1"/>
  <c r="L123" i="1" s="1"/>
  <c r="E169" i="1" l="1"/>
  <c r="H169" i="1"/>
  <c r="G107" i="1"/>
  <c r="G172" i="1"/>
  <c r="H111" i="1"/>
  <c r="E170" i="1"/>
  <c r="H170" i="1"/>
  <c r="F170" i="1" s="1"/>
  <c r="H151" i="1"/>
  <c r="E56" i="1"/>
  <c r="H56" i="1"/>
  <c r="F56" i="1" s="1"/>
  <c r="G108" i="1"/>
  <c r="H95" i="1"/>
  <c r="H145" i="1"/>
  <c r="F145" i="1" s="1"/>
  <c r="E145" i="1"/>
  <c r="H96" i="1"/>
  <c r="E146" i="1"/>
  <c r="H146" i="1"/>
  <c r="F146" i="1" s="1"/>
  <c r="E79" i="1"/>
  <c r="H79" i="1"/>
  <c r="F79" i="1" s="1"/>
  <c r="E110" i="1"/>
  <c r="H110" i="1"/>
  <c r="F110" i="1" s="1"/>
  <c r="G173" i="1"/>
  <c r="F144" i="1"/>
  <c r="E92" i="1"/>
  <c r="H92" i="1"/>
  <c r="H85" i="1"/>
  <c r="H83" i="1" s="1"/>
  <c r="E126" i="1"/>
  <c r="H126" i="1"/>
  <c r="F126" i="1" s="1"/>
  <c r="H81" i="1"/>
  <c r="F81" i="1" s="1"/>
  <c r="E81" i="1"/>
  <c r="E106" i="1"/>
  <c r="H106" i="1"/>
  <c r="E76" i="1"/>
  <c r="H76" i="1"/>
  <c r="G174" i="1"/>
  <c r="H157" i="1"/>
  <c r="H94" i="1"/>
  <c r="G55" i="1" l="1"/>
  <c r="G127" i="1"/>
  <c r="H143" i="1"/>
  <c r="I149" i="1"/>
  <c r="I84" i="1"/>
  <c r="I103" i="1"/>
  <c r="I160" i="1"/>
  <c r="F76" i="1"/>
  <c r="H75" i="1"/>
  <c r="F106" i="1"/>
  <c r="E108" i="1"/>
  <c r="H108" i="1"/>
  <c r="F108" i="1" s="1"/>
  <c r="E172" i="1"/>
  <c r="H172" i="1"/>
  <c r="F172" i="1" s="1"/>
  <c r="E174" i="1"/>
  <c r="H174" i="1"/>
  <c r="F174" i="1" s="1"/>
  <c r="I175" i="1"/>
  <c r="I94" i="1"/>
  <c r="I164" i="1"/>
  <c r="I95" i="1"/>
  <c r="E107" i="1"/>
  <c r="H107" i="1"/>
  <c r="F107" i="1" s="1"/>
  <c r="I96" i="1"/>
  <c r="E173" i="1"/>
  <c r="H173" i="1"/>
  <c r="F173" i="1" s="1"/>
  <c r="I98" i="1"/>
  <c r="I85" i="1"/>
  <c r="I151" i="1"/>
  <c r="F169" i="1"/>
  <c r="H91" i="1"/>
  <c r="F92" i="1"/>
  <c r="I111" i="1"/>
  <c r="J103" i="1" l="1"/>
  <c r="F103" i="1" s="1"/>
  <c r="E103" i="1"/>
  <c r="J95" i="1"/>
  <c r="F95" i="1" s="1"/>
  <c r="E95" i="1"/>
  <c r="J85" i="1"/>
  <c r="F85" i="1" s="1"/>
  <c r="E85" i="1"/>
  <c r="J84" i="1"/>
  <c r="E84" i="1"/>
  <c r="J151" i="1"/>
  <c r="F151" i="1" s="1"/>
  <c r="E151" i="1"/>
  <c r="J111" i="1"/>
  <c r="E111" i="1"/>
  <c r="G124" i="1"/>
  <c r="F143" i="1"/>
  <c r="H127" i="1"/>
  <c r="J164" i="1"/>
  <c r="F164" i="1" s="1"/>
  <c r="E164" i="1"/>
  <c r="J98" i="1"/>
  <c r="F98" i="1" s="1"/>
  <c r="E98" i="1"/>
  <c r="G57" i="1"/>
  <c r="J175" i="1"/>
  <c r="E175" i="1"/>
  <c r="J96" i="1"/>
  <c r="F96" i="1" s="1"/>
  <c r="E96" i="1"/>
  <c r="J94" i="1"/>
  <c r="E94" i="1"/>
  <c r="H168" i="1"/>
  <c r="J160" i="1"/>
  <c r="E160" i="1"/>
  <c r="J149" i="1"/>
  <c r="E149" i="1"/>
  <c r="H105" i="1"/>
  <c r="F75" i="1"/>
  <c r="G54" i="1"/>
  <c r="H55" i="1"/>
  <c r="H54" i="1" l="1"/>
  <c r="E54" i="1"/>
  <c r="J105" i="1"/>
  <c r="I58" i="1" s="1"/>
  <c r="J58" i="1" s="1"/>
  <c r="F111" i="1"/>
  <c r="G58" i="1"/>
  <c r="H57" i="1"/>
  <c r="J91" i="1"/>
  <c r="F94" i="1"/>
  <c r="J168" i="1"/>
  <c r="I128" i="1" s="1"/>
  <c r="J128" i="1" s="1"/>
  <c r="F175" i="1"/>
  <c r="J157" i="1"/>
  <c r="F160" i="1"/>
  <c r="G150" i="1"/>
  <c r="J148" i="1"/>
  <c r="I125" i="1" s="1"/>
  <c r="J125" i="1" s="1"/>
  <c r="F149" i="1"/>
  <c r="J83" i="1"/>
  <c r="F84" i="1"/>
  <c r="G128" i="1"/>
  <c r="E124" i="1"/>
  <c r="H124" i="1"/>
  <c r="F105" i="1" l="1"/>
  <c r="I57" i="1"/>
  <c r="F91" i="1"/>
  <c r="I55" i="1"/>
  <c r="F83" i="1"/>
  <c r="H58" i="1"/>
  <c r="F58" i="1" s="1"/>
  <c r="E58" i="1"/>
  <c r="H150" i="1"/>
  <c r="E150" i="1"/>
  <c r="F124" i="1"/>
  <c r="E128" i="1"/>
  <c r="H128" i="1"/>
  <c r="F128" i="1" s="1"/>
  <c r="F168" i="1"/>
  <c r="I127" i="1"/>
  <c r="F157" i="1"/>
  <c r="F54" i="1"/>
  <c r="F150" i="1" l="1"/>
  <c r="H148" i="1"/>
  <c r="H53" i="1"/>
  <c r="J127" i="1"/>
  <c r="E127" i="1"/>
  <c r="J55" i="1"/>
  <c r="E55" i="1"/>
  <c r="J57" i="1"/>
  <c r="F57" i="1" s="1"/>
  <c r="E57" i="1"/>
  <c r="J53" i="1" l="1"/>
  <c r="F55" i="1"/>
  <c r="F127" i="1"/>
  <c r="J123" i="1"/>
  <c r="G125" i="1"/>
  <c r="F148" i="1"/>
  <c r="F53" i="1" l="1"/>
  <c r="E125" i="1"/>
  <c r="H125" i="1"/>
  <c r="F125" i="1" l="1"/>
  <c r="H123" i="1"/>
  <c r="F123" i="1" l="1"/>
  <c r="AB6" i="1"/>
  <c r="AD6" i="1" s="1"/>
  <c r="AB11" i="1"/>
  <c r="AD11" i="1" s="1"/>
  <c r="AB9" i="1"/>
  <c r="AD9" i="1" s="1"/>
  <c r="AB12" i="1"/>
  <c r="AD12" i="1" s="1"/>
  <c r="AB8" i="1" l="1"/>
  <c r="AD8" i="1" s="1"/>
  <c r="AB7" i="1"/>
  <c r="AD7" i="1" s="1"/>
  <c r="AB10" i="1"/>
  <c r="AD10" i="1" s="1"/>
  <c r="L13" i="17" l="1"/>
  <c r="AB5" i="1" l="1"/>
  <c r="AD5" i="1" s="1"/>
  <c r="AB13" i="1" l="1"/>
  <c r="AD13" i="1" s="1"/>
  <c r="AB16" i="1"/>
  <c r="AD16" i="1" s="1"/>
  <c r="AB14" i="1"/>
  <c r="AD14" i="1" s="1"/>
  <c r="AB15" i="1"/>
  <c r="AD15" i="1" s="1"/>
  <c r="AB18" i="1" l="1"/>
  <c r="AD18" i="1" s="1"/>
  <c r="L19" i="17" l="1"/>
  <c r="AB19" i="1"/>
  <c r="AD19" i="1" s="1"/>
  <c r="AB20" i="1" l="1"/>
  <c r="AD20" i="1" s="1"/>
  <c r="AB22" i="1"/>
  <c r="AD22" i="1" s="1"/>
  <c r="L26" i="17" l="1"/>
  <c r="AB23" i="1" l="1"/>
  <c r="AD23" i="1" s="1"/>
  <c r="AB26" i="1"/>
  <c r="AD26" i="1" s="1"/>
  <c r="AB24" i="1" l="1"/>
  <c r="AD24" i="1" s="1"/>
</calcChain>
</file>

<file path=xl/sharedStrings.xml><?xml version="1.0" encoding="utf-8"?>
<sst xmlns="http://schemas.openxmlformats.org/spreadsheetml/2006/main" count="2045" uniqueCount="906">
  <si>
    <t xml:space="preserve">HPN3                                                                                                </t>
  </si>
  <si>
    <t>MST0040</t>
  </si>
  <si>
    <t>ZZB110100000</t>
  </si>
  <si>
    <t>MPLC2110</t>
  </si>
  <si>
    <t>MZTAA2190</t>
  </si>
  <si>
    <t>QEQTY2</t>
  </si>
  <si>
    <t>(SANG + JUNG + KWAN)*10^-4</t>
  </si>
  <si>
    <t>860x2150</t>
  </si>
  <si>
    <t>물자/181/</t>
  </si>
  <si>
    <t>물정/1430/</t>
  </si>
  <si>
    <t>860x2150</t>
  </si>
  <si>
    <t>EQ = ( MA(20) + LA(20) + EQ(20) ) * 0.16/100</t>
  </si>
  <si>
    <t>(재료+직노)*2.07</t>
  </si>
  <si>
    <t xml:space="preserve">     2) 운반비</t>
  </si>
  <si>
    <t xml:space="preserve">   건설기계대여대금 지급보증액 발급금액</t>
  </si>
  <si>
    <t>거가/364/</t>
  </si>
  <si>
    <t>부직포</t>
  </si>
  <si>
    <t>SAAA1010</t>
  </si>
  <si>
    <t>멀바우</t>
  </si>
  <si>
    <t>B04</t>
  </si>
  <si>
    <t xml:space="preserve">   B-2, 우수공</t>
  </si>
  <si>
    <t>상수</t>
  </si>
  <si>
    <t>MZTAA2830</t>
  </si>
  <si>
    <t xml:space="preserve">병렬터널할증                            </t>
  </si>
  <si>
    <t xml:space="preserve">   등의자</t>
  </si>
  <si>
    <t>적용단위</t>
  </si>
  <si>
    <t xml:space="preserve">   B-3, 식재공</t>
  </si>
  <si>
    <t xml:space="preserve">   인조화강석블럭포장</t>
  </si>
  <si>
    <t xml:space="preserve">동시굴착 범위 (복선)                    </t>
  </si>
  <si>
    <t>F-FUZZD000100000</t>
  </si>
  <si>
    <t xml:space="preserve">   인조화강석블럭포장</t>
  </si>
  <si>
    <t xml:space="preserve">   B-1, 철거공</t>
  </si>
  <si>
    <t>B-4, 시설공</t>
  </si>
  <si>
    <t>SAAA3070</t>
  </si>
  <si>
    <t xml:space="preserve">   간  접  노  무  비</t>
  </si>
  <si>
    <t>오일스테인용</t>
  </si>
  <si>
    <t xml:space="preserve">   연  금  보  험  료</t>
  </si>
  <si>
    <t>노임계금액소숫점</t>
  </si>
  <si>
    <t>No.27</t>
  </si>
  <si>
    <t xml:space="preserve">   주의안내판A</t>
  </si>
  <si>
    <t>거가/206/</t>
  </si>
  <si>
    <t>G007</t>
  </si>
  <si>
    <t>QEINC2</t>
  </si>
  <si>
    <t xml:space="preserve">EQ = EQ(60) * 12.95/100_x000D_
</t>
  </si>
  <si>
    <t>B001</t>
  </si>
  <si>
    <t>No.29</t>
  </si>
  <si>
    <t xml:space="preserve">EQ = MA(20) + LA(20) + LA(30) + EQ(20) + EQ(40) + EQ(50) + EQ(60) + EQ(70) + EQ(80) + EQ(90) + EQ(100) + EQ(110) + EQ(120) + EQ(130)  + EQ(150) + EQ(160) + EQ(170)_x000D_
</t>
  </si>
  <si>
    <t>7000L</t>
  </si>
  <si>
    <t>210</t>
  </si>
  <si>
    <t>전산볼트</t>
  </si>
  <si>
    <t>SXAAG3010</t>
  </si>
  <si>
    <t>SAAA3030</t>
  </si>
  <si>
    <t xml:space="preserve">장대터널할증                            </t>
  </si>
  <si>
    <t>C-2. 폐기물처리공</t>
  </si>
  <si>
    <t>물자/65/</t>
  </si>
  <si>
    <t>가공목재</t>
  </si>
  <si>
    <t xml:space="preserve">CPI                                                                                                 </t>
  </si>
  <si>
    <t>LA</t>
  </si>
  <si>
    <t>가압식방부</t>
  </si>
  <si>
    <t>VALVE KEY</t>
  </si>
  <si>
    <t>MZTAA2200</t>
  </si>
  <si>
    <t>MST0021</t>
  </si>
  <si>
    <t>경    비</t>
  </si>
  <si>
    <t xml:space="preserve">작업능률저하                            </t>
  </si>
  <si>
    <t>40kg</t>
  </si>
  <si>
    <t>G003</t>
  </si>
  <si>
    <t>No.23</t>
  </si>
  <si>
    <t>시간당노임산출계수(해상장비:버켓준설선)</t>
  </si>
  <si>
    <t xml:space="preserve">GBO2                                                                                                </t>
  </si>
  <si>
    <t>G003</t>
  </si>
  <si>
    <t>노임금액소숫점</t>
  </si>
  <si>
    <t>총원가의 10%</t>
  </si>
  <si>
    <t xml:space="preserve">EQ = EQ(200) * 10/100  -1_x000D_
</t>
  </si>
  <si>
    <t xml:space="preserve">   총    공   사   비</t>
  </si>
  <si>
    <t>ZZB700100000</t>
  </si>
  <si>
    <t>노임단가소숫점</t>
  </si>
  <si>
    <t xml:space="preserve">   녹지경계석(곡선)</t>
  </si>
  <si>
    <t>B-5, 포장공</t>
  </si>
  <si>
    <t xml:space="preserve">   자산홍</t>
  </si>
  <si>
    <t>100</t>
  </si>
  <si>
    <t>MZSSD1260</t>
  </si>
  <si>
    <t>1200x900</t>
  </si>
  <si>
    <t>90</t>
  </si>
  <si>
    <t>T60, 기존블럭활용</t>
  </si>
  <si>
    <t xml:space="preserve">EQ = ( LA(20) + LA(30) ) * 1.01/100_x000D_
</t>
  </si>
  <si>
    <t xml:space="preserve">      폐기물운반비</t>
  </si>
  <si>
    <t>1200x900</t>
  </si>
  <si>
    <t>90</t>
  </si>
  <si>
    <t>QLINCZ</t>
  </si>
  <si>
    <t>QH21</t>
  </si>
  <si>
    <t>25-18-80</t>
  </si>
  <si>
    <t>75</t>
  </si>
  <si>
    <t xml:space="preserve">   바닥면고르기</t>
  </si>
  <si>
    <t xml:space="preserve">   총      원      가</t>
  </si>
  <si>
    <t>변 수 명</t>
  </si>
  <si>
    <t xml:space="preserve">SPN3                                                                                                </t>
  </si>
  <si>
    <t>M-CA070</t>
  </si>
  <si>
    <t>MU-2006</t>
  </si>
  <si>
    <t>M0000009</t>
  </si>
  <si>
    <t>물자/52/</t>
  </si>
  <si>
    <t>50</t>
  </si>
  <si>
    <t>6.0x0.9m</t>
  </si>
  <si>
    <t>MAR0787</t>
  </si>
  <si>
    <t>QUS2WON3</t>
  </si>
  <si>
    <t xml:space="preserve">LA+ = </t>
  </si>
  <si>
    <t>MZTAA3000</t>
  </si>
  <si>
    <t>MZTAA2611</t>
  </si>
  <si>
    <t xml:space="preserve">A33                                                                                                 </t>
  </si>
  <si>
    <t>F-FUZZB300100001</t>
  </si>
  <si>
    <t>180</t>
  </si>
  <si>
    <t>물자/137/</t>
  </si>
  <si>
    <t>500x500x850</t>
  </si>
  <si>
    <t>내역서</t>
  </si>
  <si>
    <t>QDECLA</t>
  </si>
  <si>
    <t xml:space="preserve">KG    </t>
  </si>
  <si>
    <t xml:space="preserve">   녹지경계석(직선)</t>
  </si>
  <si>
    <t>10</t>
  </si>
  <si>
    <t>SAAA4052</t>
  </si>
  <si>
    <t>10</t>
  </si>
  <si>
    <t>QYEN2WON</t>
  </si>
  <si>
    <t>흙막이B</t>
  </si>
  <si>
    <t>레미콘</t>
  </si>
  <si>
    <t>MAR0553</t>
  </si>
  <si>
    <t>QOPtimeDecOp</t>
  </si>
  <si>
    <t>금 액</t>
  </si>
  <si>
    <t>STS NIPPLE</t>
  </si>
  <si>
    <t>EQ</t>
  </si>
  <si>
    <t>No.65</t>
  </si>
  <si>
    <t>D-1. 관급자관급자재대</t>
  </si>
  <si>
    <t>로프휀스</t>
  </si>
  <si>
    <t>M-BB-0090</t>
  </si>
  <si>
    <t>순공사원가의 8%</t>
  </si>
  <si>
    <t>H1050</t>
  </si>
  <si>
    <t>SAAA0040</t>
  </si>
  <si>
    <t>150x170x200x1000</t>
  </si>
  <si>
    <t>물정/1041/</t>
  </si>
  <si>
    <t>거가/620/</t>
  </si>
  <si>
    <t>QOPtimeDecCnt</t>
  </si>
  <si>
    <t>No.25</t>
  </si>
  <si>
    <t>재료비,노무비의 4.6%</t>
  </si>
  <si>
    <t>50x185x995</t>
  </si>
  <si>
    <t>콘크리트집수정</t>
  </si>
  <si>
    <t>종합안내판A</t>
  </si>
  <si>
    <t>황토포장</t>
  </si>
  <si>
    <t>SAAA2020</t>
  </si>
  <si>
    <t>R50</t>
  </si>
  <si>
    <t>공 종 명</t>
  </si>
  <si>
    <t>QECU2WON</t>
  </si>
  <si>
    <t xml:space="preserve">   콘크리트집수정</t>
  </si>
  <si>
    <t>미송대패가공목재</t>
  </si>
  <si>
    <t>가정/22580334/</t>
  </si>
  <si>
    <t>노임할증계수(터널구간:야간)</t>
  </si>
  <si>
    <t xml:space="preserve">   등의자 이설</t>
  </si>
  <si>
    <t>ea</t>
  </si>
  <si>
    <t>MZTAA3100</t>
  </si>
  <si>
    <t xml:space="preserve">kg    </t>
  </si>
  <si>
    <t>노임할증계수(장대터널:주야간)</t>
  </si>
  <si>
    <t xml:space="preserve">JS                                                                                                  </t>
  </si>
  <si>
    <t xml:space="preserve">   값   </t>
  </si>
  <si>
    <t>경비계금액소숫점</t>
  </si>
  <si>
    <t>연결핀</t>
  </si>
  <si>
    <t>T100, 황토30%+마사토70%</t>
  </si>
  <si>
    <t xml:space="preserve">   노인장기요양보험료</t>
  </si>
  <si>
    <t>물자/2/</t>
  </si>
  <si>
    <t>Φ100,H400</t>
  </si>
  <si>
    <t>T100, 황토30%+마사토70%</t>
  </si>
  <si>
    <t>W1500xH1000</t>
  </si>
  <si>
    <t>W1500xH1000</t>
  </si>
  <si>
    <t>B02</t>
  </si>
  <si>
    <t>물자/184/</t>
  </si>
  <si>
    <t>MZTAA2820-1</t>
  </si>
  <si>
    <t xml:space="preserve">   기   타    경   비</t>
  </si>
  <si>
    <t>25x25A</t>
  </si>
  <si>
    <t xml:space="preserve">주    </t>
  </si>
  <si>
    <t xml:space="preserve">   빗물받이</t>
  </si>
  <si>
    <t>거가/223/</t>
  </si>
  <si>
    <t>W1000</t>
  </si>
  <si>
    <t>SAAA4050</t>
  </si>
  <si>
    <t>주</t>
  </si>
  <si>
    <t xml:space="preserve">ZT00010                                                                                             </t>
  </si>
  <si>
    <t>QDECEQ</t>
  </si>
  <si>
    <t>F-FUZZF000100000</t>
  </si>
  <si>
    <t>w1000</t>
  </si>
  <si>
    <t>직접노무비의 2.3%</t>
  </si>
  <si>
    <t xml:space="preserve">   건  강  보  험  료</t>
  </si>
  <si>
    <t xml:space="preserve">   고  용  보  험  료</t>
  </si>
  <si>
    <t>SAAA4010</t>
  </si>
  <si>
    <t>QUS2WON1</t>
  </si>
  <si>
    <t>D01</t>
  </si>
  <si>
    <t>물자/590/</t>
  </si>
  <si>
    <t>MZTAA2730</t>
  </si>
  <si>
    <t>중기야간경비산출계수</t>
  </si>
  <si>
    <t xml:space="preserve">     종합안내판B</t>
  </si>
  <si>
    <t xml:space="preserve">   플랜터C</t>
  </si>
  <si>
    <t xml:space="preserve">   산업안전보건관리비</t>
  </si>
  <si>
    <t>단 가</t>
  </si>
  <si>
    <t>QLINCX</t>
  </si>
  <si>
    <t>비    고</t>
  </si>
  <si>
    <t>삼발이</t>
  </si>
  <si>
    <t xml:space="preserve">   신발장</t>
  </si>
  <si>
    <t>S</t>
  </si>
  <si>
    <t>가정/749/</t>
  </si>
  <si>
    <t>No.21</t>
  </si>
  <si>
    <t>SAAA4090</t>
  </si>
  <si>
    <t>G001</t>
  </si>
  <si>
    <t xml:space="preserve">H-형강손료                              </t>
  </si>
  <si>
    <t>노임할증계수(해상장비:주간)</t>
  </si>
  <si>
    <t xml:space="preserve">   직  접  공  사  비</t>
  </si>
  <si>
    <t>폐콘크리트</t>
  </si>
  <si>
    <t xml:space="preserve">EQ = LA(20) * 4.5/100_x000D_
</t>
  </si>
  <si>
    <t>F-FUZZB130200000</t>
  </si>
  <si>
    <t>MZTAA2860</t>
  </si>
  <si>
    <t xml:space="preserve">잭손율(24개월받침철물적용)              </t>
  </si>
  <si>
    <t>A, 운곡공원</t>
  </si>
  <si>
    <t>가정/23274278/</t>
  </si>
  <si>
    <t>MZTAA2180</t>
  </si>
  <si>
    <t>QLINCB</t>
  </si>
  <si>
    <t>a, 순공사비</t>
  </si>
  <si>
    <t>F-FUZZB400100000</t>
  </si>
  <si>
    <t xml:space="preserve">하반할증                                </t>
  </si>
  <si>
    <t>No.8</t>
  </si>
  <si>
    <t>비 고</t>
  </si>
  <si>
    <t>QDM2WON</t>
  </si>
  <si>
    <t>노임할증계수(터널구간:주간)</t>
  </si>
  <si>
    <t xml:space="preserve">   산  재  보  험  료</t>
  </si>
  <si>
    <t xml:space="preserve">SET   </t>
  </si>
  <si>
    <t>B-1, 철거공</t>
  </si>
  <si>
    <t xml:space="preserve">   B-4, 시설공</t>
  </si>
  <si>
    <t>MZTAA2820</t>
  </si>
  <si>
    <t xml:space="preserve">BS02                                                                                                </t>
  </si>
  <si>
    <t>직접노무비의 16.2%</t>
  </si>
  <si>
    <t>No.6</t>
  </si>
  <si>
    <t>B-3, 식재공</t>
  </si>
  <si>
    <t>SAAA3045</t>
  </si>
  <si>
    <t>혼합골재</t>
  </si>
  <si>
    <t xml:space="preserve">로드헤드운전원                          </t>
  </si>
  <si>
    <t>15Ax2t</t>
  </si>
  <si>
    <t>No.12</t>
  </si>
  <si>
    <t xml:space="preserve">    A.운곡공원</t>
  </si>
  <si>
    <t>환율(사용자 환율1)</t>
  </si>
  <si>
    <t>B-2, 우수공</t>
  </si>
  <si>
    <t>240</t>
  </si>
  <si>
    <t>직접재료비,직접노무비,경비의 0.3%</t>
  </si>
  <si>
    <t>SAAA3060</t>
  </si>
  <si>
    <t>50x50x2.3T</t>
  </si>
  <si>
    <t>MAR0501</t>
  </si>
  <si>
    <t>거가/795/</t>
  </si>
  <si>
    <t>세족장</t>
  </si>
  <si>
    <t>건강보험료의 12.95%</t>
  </si>
  <si>
    <t>직접노무비의 3.545%</t>
  </si>
  <si>
    <t xml:space="preserve">   수목제거(관목)</t>
  </si>
  <si>
    <t xml:space="preserve">eq=tot(200)+tot(210)_x000D_
</t>
  </si>
  <si>
    <t>내수합판</t>
  </si>
  <si>
    <t>QDATE</t>
  </si>
  <si>
    <t>200</t>
  </si>
  <si>
    <t>H600</t>
  </si>
  <si>
    <t>SAAA3020</t>
  </si>
  <si>
    <t xml:space="preserve">   A, 운곡공원</t>
  </si>
  <si>
    <t>가정/25573123/</t>
  </si>
  <si>
    <t>STS ELBOW</t>
  </si>
  <si>
    <t>MAR0541</t>
  </si>
  <si>
    <t>시간당노임산출계수(터널구간)</t>
  </si>
  <si>
    <t xml:space="preserve">   a, 순공사비</t>
  </si>
  <si>
    <t>MA</t>
  </si>
  <si>
    <t>H0.3xW0.3</t>
  </si>
  <si>
    <t>재료비할증계수(주야간)</t>
  </si>
  <si>
    <t>150</t>
  </si>
  <si>
    <t xml:space="preserve">4공구 장대할증                          </t>
  </si>
  <si>
    <t>MZTAA2210</t>
  </si>
  <si>
    <t xml:space="preserve">   공  급  가  액</t>
  </si>
  <si>
    <t>200g</t>
  </si>
  <si>
    <t xml:space="preserve">EQ+ = </t>
  </si>
  <si>
    <t>5</t>
  </si>
  <si>
    <t xml:space="preserve">   설비B</t>
  </si>
  <si>
    <t>25</t>
  </si>
  <si>
    <t>할 증</t>
  </si>
  <si>
    <t>황토100%</t>
  </si>
  <si>
    <t xml:space="preserve">PHH1                                                                                                </t>
  </si>
  <si>
    <t>MZTAA2210-3</t>
  </si>
  <si>
    <t xml:space="preserve">인                                                                                                  </t>
  </si>
  <si>
    <t>110</t>
  </si>
  <si>
    <t>현장내이설</t>
  </si>
  <si>
    <t>D13</t>
  </si>
  <si>
    <t xml:space="preserve">어스앵커 공수                           </t>
  </si>
  <si>
    <t>문자</t>
  </si>
  <si>
    <t>QH31</t>
  </si>
  <si>
    <t xml:space="preserve">   관급자관급자재대</t>
  </si>
  <si>
    <t>65</t>
  </si>
  <si>
    <t>ton</t>
  </si>
  <si>
    <t xml:space="preserve">   방부경계목B</t>
  </si>
  <si>
    <t>65</t>
  </si>
  <si>
    <t>80</t>
  </si>
  <si>
    <t>OP값</t>
  </si>
  <si>
    <t>노임할증계수(해상장비:야간)</t>
  </si>
  <si>
    <t>T60</t>
  </si>
  <si>
    <t>QLINCF</t>
  </si>
  <si>
    <t>15A,SCREW</t>
  </si>
  <si>
    <t xml:space="preserve">   B-5, 포장공</t>
  </si>
  <si>
    <t>M-CA060</t>
  </si>
  <si>
    <t>스틸그레이팅</t>
  </si>
  <si>
    <t xml:space="preserve">JANG_S                                                                                              </t>
  </si>
  <si>
    <t>T60</t>
  </si>
  <si>
    <t>No.18</t>
  </si>
  <si>
    <t>우수관</t>
  </si>
  <si>
    <t>중기주야간할증계수</t>
  </si>
  <si>
    <t>200x100</t>
  </si>
  <si>
    <t>ZZB200100000</t>
  </si>
  <si>
    <t>40</t>
  </si>
  <si>
    <t>QMINC3</t>
  </si>
  <si>
    <t>No.2</t>
  </si>
  <si>
    <t xml:space="preserve">   종합안내판B</t>
  </si>
  <si>
    <t>A04</t>
  </si>
  <si>
    <t>190</t>
  </si>
  <si>
    <t>MST0014</t>
  </si>
  <si>
    <t>STS TEE</t>
  </si>
  <si>
    <t>F-FU*</t>
  </si>
  <si>
    <t xml:space="preserve">   이              윤</t>
  </si>
  <si>
    <t>B10</t>
  </si>
  <si>
    <t>물자/104/</t>
  </si>
  <si>
    <t>단위</t>
  </si>
  <si>
    <t>QH1</t>
  </si>
  <si>
    <t>No.16</t>
  </si>
  <si>
    <t xml:space="preserve">M     </t>
  </si>
  <si>
    <t xml:space="preserve">      폐기물처리수수료</t>
  </si>
  <si>
    <t>규    격</t>
  </si>
  <si>
    <t>QDECMA</t>
  </si>
  <si>
    <t>아연도각관</t>
  </si>
  <si>
    <t>SAAA0010</t>
  </si>
  <si>
    <t xml:space="preserve">볼트손율(24개월조임철물적용)            </t>
  </si>
  <si>
    <t>가정/25446069/</t>
  </si>
  <si>
    <t>ZZB140100000</t>
  </si>
  <si>
    <t xml:space="preserve">LA = </t>
  </si>
  <si>
    <t>Φ10, H300</t>
  </si>
  <si>
    <t>QSABUN</t>
  </si>
  <si>
    <t>MAR0503</t>
  </si>
  <si>
    <t xml:space="preserve">   맨발길포장</t>
  </si>
  <si>
    <t>SAAA0050</t>
  </si>
  <si>
    <t>700x1200</t>
  </si>
  <si>
    <t>MZTAA2687</t>
  </si>
  <si>
    <t>노 무 비</t>
  </si>
  <si>
    <t>MZTAA2687</t>
  </si>
  <si>
    <t>경간</t>
  </si>
  <si>
    <t xml:space="preserve">   </t>
  </si>
  <si>
    <t>물정/699/</t>
  </si>
  <si>
    <t xml:space="preserve">S-파일손료                              </t>
  </si>
  <si>
    <t>H450</t>
  </si>
  <si>
    <t>MZTAA2860-1</t>
  </si>
  <si>
    <t xml:space="preserve">   보행매트철거</t>
  </si>
  <si>
    <t>혼합폐기물</t>
  </si>
  <si>
    <t>원형목(방부목)</t>
  </si>
  <si>
    <t xml:space="preserve">m     </t>
  </si>
  <si>
    <t>No.4</t>
  </si>
  <si>
    <t>A02</t>
  </si>
  <si>
    <t>유기질비료</t>
  </si>
  <si>
    <t>No.10</t>
  </si>
  <si>
    <t xml:space="preserve">   경계석철거</t>
  </si>
  <si>
    <t xml:space="preserve">eq=tot(180)+tot(190)_x000D_
</t>
  </si>
  <si>
    <t>450x900</t>
  </si>
  <si>
    <t xml:space="preserve">   C-2. 폐기물처리공</t>
  </si>
  <si>
    <t>빗물받이</t>
  </si>
  <si>
    <t>시간당노임산출계수(해상장비:펌프준설선)</t>
  </si>
  <si>
    <t>환율(장비가격10만불이하)</t>
  </si>
  <si>
    <t>C-1. 안전관리비</t>
  </si>
  <si>
    <t>직접노무비의 4.5%</t>
  </si>
  <si>
    <t>0.9 x1.8m</t>
  </si>
  <si>
    <t xml:space="preserve">     주의안내판A</t>
  </si>
  <si>
    <t>MSLA0200</t>
  </si>
  <si>
    <t>거가/207/</t>
  </si>
  <si>
    <t>환율(유로화)</t>
  </si>
  <si>
    <t xml:space="preserve">   도  급  공  사  비</t>
  </si>
  <si>
    <t xml:space="preserve">협의율                                  </t>
  </si>
  <si>
    <t xml:space="preserve">   현수막</t>
  </si>
  <si>
    <t>시멘트</t>
  </si>
  <si>
    <t>A06</t>
  </si>
  <si>
    <t xml:space="preserve">A11                                                                                                 </t>
  </si>
  <si>
    <t>F-FUZZC000100000</t>
  </si>
  <si>
    <t>ZZA000200000</t>
  </si>
  <si>
    <t>F-FUZZB120100000</t>
  </si>
  <si>
    <t>No.14</t>
  </si>
  <si>
    <t>규 격</t>
  </si>
  <si>
    <t>SAAA4040</t>
  </si>
  <si>
    <t>MZSSD0260</t>
  </si>
  <si>
    <t>QLINCD</t>
  </si>
  <si>
    <t>자재</t>
  </si>
  <si>
    <t xml:space="preserve">%                                                                                                   </t>
  </si>
  <si>
    <t xml:space="preserve">GB01                                                                                                </t>
  </si>
  <si>
    <t xml:space="preserve">병렬굴착 범위 (단선)                    </t>
  </si>
  <si>
    <t xml:space="preserve">   황토포장</t>
  </si>
  <si>
    <t>42</t>
  </si>
  <si>
    <t xml:space="preserve">BS01                                                                                                </t>
  </si>
  <si>
    <t xml:space="preserve">A21                                                                                                 </t>
  </si>
  <si>
    <t>QSDR2WON</t>
  </si>
  <si>
    <t xml:space="preserve">   플랜터B</t>
  </si>
  <si>
    <t>MZTAA2720</t>
  </si>
  <si>
    <t xml:space="preserve">     흙막이A</t>
  </si>
  <si>
    <t>QH33</t>
  </si>
  <si>
    <t>용접봉</t>
  </si>
  <si>
    <t xml:space="preserve">3시간,휴전할증                          </t>
  </si>
  <si>
    <t>QLINC2</t>
  </si>
  <si>
    <t xml:space="preserve">   침목계단이설</t>
  </si>
  <si>
    <t xml:space="preserve">   로프휀스</t>
  </si>
  <si>
    <t>ZZB130100000</t>
  </si>
  <si>
    <t>7</t>
  </si>
  <si>
    <t>그레이팅(날개형)</t>
  </si>
  <si>
    <t xml:space="preserve">   흙막이B</t>
  </si>
  <si>
    <t>재료비계금액소숫점</t>
  </si>
  <si>
    <t>150x150x1000, 직선</t>
  </si>
  <si>
    <t xml:space="preserve">ℓ    </t>
  </si>
  <si>
    <t>27</t>
  </si>
  <si>
    <t>No.31</t>
  </si>
  <si>
    <t>SAAA4080</t>
  </si>
  <si>
    <t>주의안내판B</t>
  </si>
  <si>
    <t>MZTAA2210-1</t>
  </si>
  <si>
    <t>3600x200x200 미만</t>
  </si>
  <si>
    <t>황토30%+마사토70%</t>
  </si>
  <si>
    <t>QDECPEQ</t>
  </si>
  <si>
    <t>물자/102/</t>
  </si>
  <si>
    <t>STS 지수밸브(소프트실)</t>
  </si>
  <si>
    <t xml:space="preserve">   일  반  관  리  비</t>
  </si>
  <si>
    <t>H75</t>
  </si>
  <si>
    <t>MPLC2130</t>
  </si>
  <si>
    <t>MZTAA2850</t>
  </si>
  <si>
    <t>No.22</t>
  </si>
  <si>
    <t>G002</t>
  </si>
  <si>
    <t>QDECCLA</t>
  </si>
  <si>
    <t>노임할증계수(일반구간:주간)</t>
  </si>
  <si>
    <t>물정/107/</t>
  </si>
  <si>
    <t>컨츄리가든블록(표준)</t>
  </si>
  <si>
    <t>VALVE BOX (CAP포함)</t>
  </si>
  <si>
    <t>SAAA1030</t>
  </si>
  <si>
    <t>3600x200x200미만</t>
  </si>
  <si>
    <t>(SANG + JUNG + int(KWAN/3))*10^-4</t>
  </si>
  <si>
    <t>A-2. 우수공</t>
  </si>
  <si>
    <t>F-FUZZB700100000</t>
  </si>
  <si>
    <t>물자/670/물자1 P681</t>
  </si>
  <si>
    <t>MZTAA2810</t>
  </si>
  <si>
    <t xml:space="preserve">ZT605020                                                                                            </t>
  </si>
  <si>
    <t>2200x1350xH850</t>
  </si>
  <si>
    <t>ㄱ앵글</t>
  </si>
  <si>
    <t xml:space="preserve">8시간,휴전할증                          </t>
  </si>
  <si>
    <t>신발장</t>
  </si>
  <si>
    <t>물정/705/</t>
  </si>
  <si>
    <t>단    가</t>
  </si>
  <si>
    <t>MZTAA2850-1</t>
  </si>
  <si>
    <t>B01</t>
  </si>
  <si>
    <t>A-3. 식재공</t>
  </si>
  <si>
    <t xml:space="preserve">MA = MA(1,                -1,10) _x000D_
LA = LA(1,                -1,10) _x000D_
EQ = EQ(1,                -1,10) _x000D_
</t>
  </si>
  <si>
    <t xml:space="preserve">EQ = </t>
  </si>
  <si>
    <t>MAR0479</t>
  </si>
  <si>
    <t>150x150x1000, 곡선</t>
  </si>
  <si>
    <t>A-1. 철거공</t>
  </si>
  <si>
    <t>SAAA3050</t>
  </si>
  <si>
    <t xml:space="preserve">   A-4. 시설공</t>
  </si>
  <si>
    <t>QUS2WON2</t>
  </si>
  <si>
    <t>H150</t>
  </si>
  <si>
    <t>MAR0786</t>
  </si>
  <si>
    <t>노무비의 1.01%</t>
  </si>
  <si>
    <t>H150</t>
  </si>
  <si>
    <t>노무비,경비,일반관리비의 15%</t>
  </si>
  <si>
    <t xml:space="preserve">㎡    </t>
  </si>
  <si>
    <t>MAR0571</t>
  </si>
  <si>
    <t>230</t>
  </si>
  <si>
    <t>SAAA3010</t>
  </si>
  <si>
    <t>MPLC2115</t>
  </si>
  <si>
    <t>관급자재</t>
  </si>
  <si>
    <t>H0.3~0.7</t>
  </si>
  <si>
    <t xml:space="preserve">램프터널 병렬터널 항증                  </t>
  </si>
  <si>
    <t xml:space="preserve">   설비A</t>
  </si>
  <si>
    <t>C03</t>
  </si>
  <si>
    <t>15</t>
  </si>
  <si>
    <t xml:space="preserve">본    </t>
  </si>
  <si>
    <t>물자/850/</t>
  </si>
  <si>
    <t>MZTAA2220</t>
  </si>
  <si>
    <t>B05</t>
  </si>
  <si>
    <t>F-FUZZB110100000</t>
  </si>
  <si>
    <t>160</t>
  </si>
  <si>
    <t xml:space="preserve">     조달수수료</t>
  </si>
  <si>
    <t xml:space="preserve">   방부경계목A</t>
  </si>
  <si>
    <t>55</t>
  </si>
  <si>
    <t>수량</t>
  </si>
  <si>
    <t>가정/23274283/</t>
  </si>
  <si>
    <t>노임할증계수(해상장비:주야간)</t>
  </si>
  <si>
    <t xml:space="preserve">   A-5. 포장공</t>
  </si>
  <si>
    <t>120</t>
  </si>
  <si>
    <t>m</t>
  </si>
  <si>
    <t>QEQTY3</t>
  </si>
  <si>
    <t xml:space="preserve">     등의자</t>
  </si>
  <si>
    <t>70</t>
  </si>
  <si>
    <t xml:space="preserve">낙찰율                                  </t>
  </si>
  <si>
    <t xml:space="preserve">TBL2                                                                                                </t>
  </si>
  <si>
    <t>환율(마르크화)</t>
  </si>
  <si>
    <t>No.28</t>
  </si>
  <si>
    <t>ZZD000100000</t>
  </si>
  <si>
    <t>물자/241/</t>
  </si>
  <si>
    <t>G008</t>
  </si>
  <si>
    <t>QEINC3</t>
  </si>
  <si>
    <t>직접재료비,직접노무비,경비의 0.16%</t>
  </si>
  <si>
    <t>600x600, 앵글포함</t>
  </si>
  <si>
    <t>30</t>
  </si>
  <si>
    <t>콘크리트경계석</t>
  </si>
  <si>
    <t>M12xL100,스테인리스</t>
  </si>
  <si>
    <t>No.26</t>
  </si>
  <si>
    <t>가정/24100404/</t>
  </si>
  <si>
    <t>25A,SCREW</t>
  </si>
  <si>
    <t xml:space="preserve">2Arch터널노임(일방향)                   </t>
  </si>
  <si>
    <t>외부용 18ℓ=25㎏</t>
  </si>
  <si>
    <t xml:space="preserve">   종합안내판A</t>
  </si>
  <si>
    <t>T</t>
  </si>
  <si>
    <t>QUS2WON</t>
  </si>
  <si>
    <t>물자/326/</t>
  </si>
  <si>
    <t>MAR0784</t>
  </si>
  <si>
    <t xml:space="preserve">   그레이팅(날개형)</t>
  </si>
  <si>
    <t>개소</t>
  </si>
  <si>
    <t>MZTAA2612</t>
  </si>
  <si>
    <t>0.54%</t>
  </si>
  <si>
    <t>SAAA0020</t>
  </si>
  <si>
    <t>MWZA0100</t>
  </si>
  <si>
    <t>MAR0573</t>
  </si>
  <si>
    <t>25A</t>
  </si>
  <si>
    <t>*</t>
  </si>
  <si>
    <t>185x995</t>
  </si>
  <si>
    <t xml:space="preserve">   A-3. 우수공</t>
  </si>
  <si>
    <t xml:space="preserve">병렬터널 할증 (일방향)                  </t>
  </si>
  <si>
    <t>B03</t>
  </si>
  <si>
    <t>SAAA0060</t>
  </si>
  <si>
    <t xml:space="preserve">   수목이식</t>
  </si>
  <si>
    <t>ZZF000100000</t>
  </si>
  <si>
    <t>자산홍</t>
  </si>
  <si>
    <t>No.20</t>
  </si>
  <si>
    <t>거가/149/</t>
  </si>
  <si>
    <t>노임할증계수(터널구간:주야간)</t>
  </si>
  <si>
    <t>경비단가소숫점</t>
  </si>
  <si>
    <t>환율(사용자 환율2)</t>
  </si>
  <si>
    <t>QDECCEQ</t>
  </si>
  <si>
    <t>노임할증계수(장대터널:주간)</t>
  </si>
  <si>
    <t>QCODE</t>
  </si>
  <si>
    <t>2.6㎏/㎡(H3)이상</t>
  </si>
  <si>
    <t xml:space="preserve">     주의안내판B</t>
  </si>
  <si>
    <t xml:space="preserve">    2) 운반비</t>
  </si>
  <si>
    <t>QDECPLA</t>
  </si>
  <si>
    <t>QLINCY</t>
  </si>
  <si>
    <t xml:space="preserve">EQ = tot(220) + tot(230)_x000D_
</t>
  </si>
  <si>
    <t>금액계상</t>
  </si>
  <si>
    <t>거가/93/</t>
  </si>
  <si>
    <t>재 료 비</t>
  </si>
  <si>
    <t xml:space="preserve">EQ = ( MA(20) + LA(20) + EQ(20) ) * 0.3/100_x000D_
</t>
  </si>
  <si>
    <t>경비금액소숫점</t>
  </si>
  <si>
    <t>SAAA4070</t>
  </si>
  <si>
    <t>물정/925/</t>
  </si>
  <si>
    <t>시간당노임산출계수(장대터널)</t>
  </si>
  <si>
    <t>No.24</t>
  </si>
  <si>
    <t>MA-PA-PT-O</t>
  </si>
  <si>
    <t xml:space="preserve">   포장재설치</t>
  </si>
  <si>
    <t>MZTAA2790</t>
  </si>
  <si>
    <t>SAAA4030</t>
  </si>
  <si>
    <t>지수밸브(소프트실)</t>
  </si>
  <si>
    <t>명    칭</t>
  </si>
  <si>
    <t>30km</t>
  </si>
  <si>
    <t>등의자</t>
  </si>
  <si>
    <t xml:space="preserve">A31                                                                                                 </t>
  </si>
  <si>
    <t xml:space="preserve">   등의자 철거</t>
  </si>
  <si>
    <t>D260xH150xL1,200</t>
  </si>
  <si>
    <t>물자/62/</t>
  </si>
  <si>
    <t>중기주야간경비산출계수</t>
  </si>
  <si>
    <t>ARGON GAS</t>
  </si>
  <si>
    <t>물자/150/</t>
  </si>
  <si>
    <t xml:space="preserve">     흙막이B</t>
  </si>
  <si>
    <t>STS BALL VALVE(S)</t>
  </si>
  <si>
    <t xml:space="preserve">A                                                                                                   </t>
  </si>
  <si>
    <t xml:space="preserve">EQ = ( MA(20) + LA(20) + LA(30) ) * 4.6/100_x000D_
</t>
  </si>
  <si>
    <t xml:space="preserve">     로프휀스</t>
  </si>
  <si>
    <t>25Ax2.8t</t>
  </si>
  <si>
    <t xml:space="preserve">   플랜터A</t>
  </si>
  <si>
    <t>노무비의 3.56%</t>
  </si>
  <si>
    <t>QEQTY1</t>
  </si>
  <si>
    <t xml:space="preserve">   포장철거</t>
  </si>
  <si>
    <t>화폐변환</t>
  </si>
  <si>
    <t>주의안내판A</t>
  </si>
  <si>
    <t xml:space="preserve">개소  </t>
  </si>
  <si>
    <t>25mm</t>
  </si>
  <si>
    <t xml:space="preserve">조    </t>
  </si>
  <si>
    <t xml:space="preserve">   흙막이A</t>
  </si>
  <si>
    <t>C01</t>
  </si>
  <si>
    <t>17</t>
  </si>
  <si>
    <t>물자/346/</t>
  </si>
  <si>
    <t xml:space="preserve">야간기본노임                            </t>
  </si>
  <si>
    <t>C01</t>
  </si>
  <si>
    <t xml:space="preserve">MA+ = </t>
  </si>
  <si>
    <t>㎡</t>
  </si>
  <si>
    <t>QVER</t>
  </si>
  <si>
    <t>개당/5m사용</t>
  </si>
  <si>
    <t>MAR0537</t>
  </si>
  <si>
    <t>노임할증계수(장대터널:야간)</t>
  </si>
  <si>
    <t>중기주간경비산출계수</t>
  </si>
  <si>
    <t>전역변수</t>
  </si>
  <si>
    <t xml:space="preserve">EQ = ( LA(20) + LA(30) ) * 3.56/100_x000D_
</t>
  </si>
  <si>
    <t xml:space="preserve">eq=ma(10,0,110)*0.54/100 +960_x000D_
_x000D_
_x000D_
_x000D_
_x000D_
</t>
  </si>
  <si>
    <t>MZTAA2840</t>
  </si>
  <si>
    <t>40mm이하 보조기층</t>
  </si>
  <si>
    <t>시간당노임산출계수(해상장비:GRAB준설선)</t>
  </si>
  <si>
    <t xml:space="preserve">   B, 자유공원</t>
  </si>
  <si>
    <t>MPLC2120</t>
  </si>
  <si>
    <t>가정/200/</t>
  </si>
  <si>
    <t>형    식</t>
  </si>
  <si>
    <t>No.32</t>
  </si>
  <si>
    <t>MZTAA2210-2</t>
  </si>
  <si>
    <t>QDECCMA</t>
  </si>
  <si>
    <t>A-4. 시설공</t>
  </si>
  <si>
    <t xml:space="preserve">   A-1. 철거공</t>
  </si>
  <si>
    <t xml:space="preserve">EQ = ( MA(20) + LA(20) ) * 2.07/100_x000D_
</t>
  </si>
  <si>
    <t>SAAA3080</t>
  </si>
  <si>
    <t>MZTAA2800</t>
  </si>
  <si>
    <t>15x15A</t>
  </si>
  <si>
    <t>QLINC1</t>
  </si>
  <si>
    <t>SAAA1020</t>
  </si>
  <si>
    <t xml:space="preserve">EQ = ( LA(20) + LA(30) + EQ(20) + EQ(40) + EQ(50) + EQ(60) + EQ(70) + EQ(80) + EQ(90) + EQ(100) + EQ(110) + EQ(120)  + EQ(130) + EQ(150) + EQ(160) ) * 11/100-(574940/1.1)-9091-7296/1.1_x000D_
</t>
  </si>
  <si>
    <t xml:space="preserve">   A-3. 식재공</t>
  </si>
  <si>
    <t>MST0030</t>
  </si>
  <si>
    <t>No.17</t>
  </si>
  <si>
    <t xml:space="preserve">   주의안내판B</t>
  </si>
  <si>
    <t>F-FUZZB200100000</t>
  </si>
  <si>
    <t>인조화강석블럭</t>
  </si>
  <si>
    <t xml:space="preserve">   폐기물운반비</t>
  </si>
  <si>
    <t>M4332041</t>
  </si>
  <si>
    <t xml:space="preserve">본선터널 병렬터널 할증                  </t>
  </si>
  <si>
    <t>No.3</t>
  </si>
  <si>
    <t>SAAA3040</t>
  </si>
  <si>
    <t xml:space="preserve">R                                                                                                   </t>
  </si>
  <si>
    <t>2000x1000xH1200</t>
  </si>
  <si>
    <t>M0882503</t>
  </si>
  <si>
    <t>물자/744/</t>
  </si>
  <si>
    <t>QMINC2</t>
  </si>
  <si>
    <t>식</t>
  </si>
  <si>
    <t>220</t>
  </si>
  <si>
    <t>20kg</t>
  </si>
  <si>
    <t xml:space="preserve">EA    </t>
  </si>
  <si>
    <t>1450x400x1120</t>
  </si>
  <si>
    <t>B, 자유공원</t>
  </si>
  <si>
    <t>No.19</t>
  </si>
  <si>
    <t>No.13</t>
  </si>
  <si>
    <t>ZZB400100000</t>
  </si>
  <si>
    <t>중기야간할증계수</t>
  </si>
  <si>
    <t>환율(엔화)</t>
  </si>
  <si>
    <t xml:space="preserve">   공사안내판</t>
  </si>
  <si>
    <t>D40x1500x3,방부활생목</t>
  </si>
  <si>
    <t>410x510x520</t>
  </si>
  <si>
    <t>170</t>
  </si>
  <si>
    <t>MA-PA-OS12H</t>
  </si>
  <si>
    <t>No.7</t>
  </si>
  <si>
    <t>ZZB130200000</t>
  </si>
  <si>
    <t>거가/1273/</t>
  </si>
  <si>
    <t>No.9</t>
  </si>
  <si>
    <t>45</t>
  </si>
  <si>
    <t xml:space="preserve">MA = </t>
  </si>
  <si>
    <t>50x50x50</t>
  </si>
  <si>
    <t xml:space="preserve">   경계목철거</t>
  </si>
  <si>
    <t>130</t>
  </si>
  <si>
    <t>F</t>
  </si>
  <si>
    <t>물자/598/</t>
  </si>
  <si>
    <t>QLINCC</t>
  </si>
  <si>
    <t>85</t>
  </si>
  <si>
    <t xml:space="preserve">PDH4                                                                                                </t>
  </si>
  <si>
    <t xml:space="preserve">JANG_D                                                                                              </t>
  </si>
  <si>
    <t>재료비단가소숫점</t>
  </si>
  <si>
    <t>60</t>
  </si>
  <si>
    <t>화강석경계석</t>
  </si>
  <si>
    <t>12×1220×2440㎜ (1급T-I)</t>
  </si>
  <si>
    <t>환율(장비가격10만불이상)</t>
  </si>
  <si>
    <t>A-5. 포장공</t>
  </si>
  <si>
    <t xml:space="preserve">   C-1. 안전관리비</t>
  </si>
  <si>
    <t>가정/25573141/</t>
  </si>
  <si>
    <t>가정/826/</t>
  </si>
  <si>
    <t>거가/220/</t>
  </si>
  <si>
    <t>MWZA0090</t>
  </si>
  <si>
    <t>1종2급 황색 18ℓ=25㎏</t>
  </si>
  <si>
    <t xml:space="preserve">                                                                                                    </t>
  </si>
  <si>
    <t>20</t>
  </si>
  <si>
    <t>W1000xH500mm</t>
  </si>
  <si>
    <t>0</t>
  </si>
  <si>
    <t>재료비금액소숫점</t>
  </si>
  <si>
    <t>MAR0480</t>
  </si>
  <si>
    <t>쇄석자갈</t>
  </si>
  <si>
    <t>재료비할증계수(야간)</t>
  </si>
  <si>
    <t>가정/744/</t>
  </si>
  <si>
    <t>1600x580x700</t>
  </si>
  <si>
    <t>Φ17.5x100</t>
  </si>
  <si>
    <t xml:space="preserve">    B.자유공원</t>
  </si>
  <si>
    <t>A001</t>
  </si>
  <si>
    <t>410x510xH520, 침사조+앵글+그레이팅</t>
  </si>
  <si>
    <t>25A*25T</t>
  </si>
  <si>
    <t>QLINCE</t>
  </si>
  <si>
    <t>환율(IMF특별인출권)</t>
  </si>
  <si>
    <t>T100, 황토100%</t>
  </si>
  <si>
    <t>F-FUZZA000200000</t>
  </si>
  <si>
    <t xml:space="preserve">   뿌리제거</t>
  </si>
  <si>
    <t>흙막이A</t>
  </si>
  <si>
    <t>A0001</t>
  </si>
  <si>
    <t>ZZB120100000</t>
  </si>
  <si>
    <t>ZZC000100000</t>
  </si>
  <si>
    <t>SAAA0030</t>
  </si>
  <si>
    <t>No.15</t>
  </si>
  <si>
    <t>No.1</t>
  </si>
  <si>
    <t>A07</t>
  </si>
  <si>
    <t>중기전역변수</t>
  </si>
  <si>
    <t>각   재</t>
  </si>
  <si>
    <t>오일스테인 (페인트)</t>
  </si>
  <si>
    <t xml:space="preserve">   침목계단철거</t>
  </si>
  <si>
    <t xml:space="preserve">경간  </t>
  </si>
  <si>
    <t>SAAA0070</t>
  </si>
  <si>
    <t xml:space="preserve">EQ = LA(20) * 3.545/100_x000D_
</t>
  </si>
  <si>
    <t>QH2</t>
  </si>
  <si>
    <t xml:space="preserve">   퇴 직  공 제 부 금</t>
  </si>
  <si>
    <t>No.30</t>
  </si>
  <si>
    <t xml:space="preserve">ZT605010                                                                                            </t>
  </si>
  <si>
    <t>SAAA2010</t>
  </si>
  <si>
    <t>SAAA0055</t>
  </si>
  <si>
    <t>치즐</t>
  </si>
  <si>
    <t>QLINC3</t>
  </si>
  <si>
    <t>퍼티</t>
  </si>
  <si>
    <t>A00001</t>
  </si>
  <si>
    <t xml:space="preserve">   우수관</t>
  </si>
  <si>
    <t>종합안내판B</t>
  </si>
  <si>
    <t>물자/46/</t>
  </si>
  <si>
    <t xml:space="preserve">개    </t>
  </si>
  <si>
    <t>MZTAA2840-1</t>
  </si>
  <si>
    <t>D3.2</t>
  </si>
  <si>
    <t>외송</t>
  </si>
  <si>
    <t>QDECPMA</t>
  </si>
  <si>
    <t>노임할증계수(일반구간:야간)</t>
  </si>
  <si>
    <t>QH32</t>
  </si>
  <si>
    <t>이형철근</t>
  </si>
  <si>
    <t>시간당노임산출계수(일반구간)</t>
  </si>
  <si>
    <t xml:space="preserve">LA = LA(20) * 16.2/100_x000D_
</t>
  </si>
  <si>
    <t>150x150x1000</t>
  </si>
  <si>
    <t xml:space="preserve">PDH3                                                                                                </t>
  </si>
  <si>
    <t>단 위</t>
  </si>
  <si>
    <t>F-FUZZB130100000</t>
  </si>
  <si>
    <t xml:space="preserve">㎏    </t>
  </si>
  <si>
    <t xml:space="preserve">   경계석재설치</t>
  </si>
  <si>
    <t xml:space="preserve">BTR                                                                                                 </t>
  </si>
  <si>
    <t xml:space="preserve">EQ = LA(20) * 2.3/100_x000D_
</t>
  </si>
  <si>
    <t>컨츄리가든블록(캡)</t>
  </si>
  <si>
    <t>MAR0193</t>
  </si>
  <si>
    <t>SAAA4060</t>
  </si>
  <si>
    <t>견단/어반스케이프/</t>
  </si>
  <si>
    <t>100000000001</t>
  </si>
  <si>
    <t xml:space="preserve">소비자물가변동율                        </t>
  </si>
  <si>
    <t>모래</t>
  </si>
  <si>
    <t xml:space="preserve">     1) 처리수수료</t>
  </si>
  <si>
    <t>STS PIPE(SCH10)</t>
  </si>
  <si>
    <t>2</t>
  </si>
  <si>
    <t>W1000xH315mm</t>
  </si>
  <si>
    <t>가교발포폴리에틸렌보온재</t>
  </si>
  <si>
    <t>Φ200</t>
  </si>
  <si>
    <t>노임할증계수(일반구간:주야간)</t>
  </si>
  <si>
    <t>SAAA4020</t>
  </si>
  <si>
    <t>Φ200,이중벽관, 소켓+고무링</t>
  </si>
  <si>
    <t>셋트앙카</t>
  </si>
  <si>
    <t xml:space="preserve">   부  가  가  치  세</t>
  </si>
  <si>
    <t>물자/26/</t>
  </si>
  <si>
    <t>물자/826/</t>
  </si>
  <si>
    <t>MAR3002</t>
  </si>
  <si>
    <t xml:space="preserve">EQ = ( MA(20) + LA(20) + LA(30) + EQ(20) + EQ(40) + EQ(50) + EQ(60) + EQ(70) + EQ(80) + EQ(90) + EQ(100) + EQ(110) + EQ(120) + EQ(130) + EQ(150) ) * 8/100_x000D_
</t>
  </si>
  <si>
    <t>F-FUZZB140100000</t>
  </si>
  <si>
    <t>합    계</t>
  </si>
  <si>
    <t xml:space="preserve">㎥    </t>
  </si>
  <si>
    <t>거가/386/</t>
  </si>
  <si>
    <t>STS, M10</t>
  </si>
  <si>
    <t>MWZA0012</t>
  </si>
  <si>
    <t xml:space="preserve">     종합안내판A</t>
  </si>
  <si>
    <t xml:space="preserve">   환  경  보  전  비</t>
  </si>
  <si>
    <t>에폭시본드</t>
  </si>
  <si>
    <t>15A</t>
  </si>
  <si>
    <t xml:space="preserve">   세족장</t>
  </si>
  <si>
    <t>MZTAA2700</t>
  </si>
  <si>
    <t>QLINCA</t>
  </si>
  <si>
    <t>숫자</t>
  </si>
  <si>
    <t>물자/71/</t>
  </si>
  <si>
    <t xml:space="preserve">ea    </t>
  </si>
  <si>
    <t>No.11</t>
  </si>
  <si>
    <t>물자/296/</t>
  </si>
  <si>
    <t xml:space="preserve">   플랜터D</t>
  </si>
  <si>
    <t>가정/22801146/</t>
  </si>
  <si>
    <t>시너</t>
  </si>
  <si>
    <t>No.5</t>
  </si>
  <si>
    <t>A03</t>
  </si>
  <si>
    <t>물자/240/</t>
  </si>
  <si>
    <t xml:space="preserve">3공구 장대할증                          </t>
  </si>
  <si>
    <t/>
  </si>
  <si>
    <t>본 공사 시공중 관의 형편상 설계변경이 불가피한 경우</t>
    <phoneticPr fontId="11" type="noConversion"/>
  </si>
  <si>
    <t>6)</t>
    <phoneticPr fontId="11" type="noConversion"/>
  </si>
  <si>
    <t>천재지변으로 인하여 설계변경이 불가피한 경우</t>
    <phoneticPr fontId="11" type="noConversion"/>
  </si>
  <si>
    <t>5)</t>
    <phoneticPr fontId="11" type="noConversion"/>
  </si>
  <si>
    <t>공법이 변경될 경우</t>
    <phoneticPr fontId="11" type="noConversion"/>
  </si>
  <si>
    <t>4)</t>
    <phoneticPr fontId="11" type="noConversion"/>
  </si>
  <si>
    <t>기일 만큼 연기 할 수 있다</t>
    <phoneticPr fontId="11" type="noConversion"/>
  </si>
  <si>
    <t xml:space="preserve"> </t>
    <phoneticPr fontId="10" type="noConversion"/>
  </si>
  <si>
    <t xml:space="preserve">연평균 강우일보다 많은 강우일로 인하여 공사진행에 현저한 지장을 주거나 관급자재의 공급지연으로 공사에 지장을 주었다고 인정될 경우에는 상당하는 </t>
    <phoneticPr fontId="11" type="noConversion"/>
  </si>
  <si>
    <t xml:space="preserve">3) </t>
    <phoneticPr fontId="11" type="noConversion"/>
  </si>
  <si>
    <t>골재원 및 토취장의 위치 및 운반거리등이 변경될 경우</t>
    <phoneticPr fontId="11" type="noConversion"/>
  </si>
  <si>
    <t xml:space="preserve">2) </t>
    <phoneticPr fontId="11" type="noConversion"/>
  </si>
  <si>
    <t>본 공사는 설계당시 수집된 자료에 의하여 설계한 것인바 조사가 불가능한 부분 및 조사후 변경된 사항에 대해서는 시공시 실정에 맞추어 변경</t>
    <phoneticPr fontId="11" type="noConversion"/>
  </si>
  <si>
    <t>1)</t>
    <phoneticPr fontId="11" type="noConversion"/>
  </si>
  <si>
    <t>5. 설계변경조건</t>
    <phoneticPr fontId="11" type="noConversion"/>
  </si>
  <si>
    <t>4. 공 사 기 간</t>
    <phoneticPr fontId="11" type="noConversion"/>
  </si>
  <si>
    <t>사업년도 : 2025년</t>
    <phoneticPr fontId="11" type="noConversion"/>
  </si>
  <si>
    <t>2)</t>
    <phoneticPr fontId="11" type="noConversion"/>
  </si>
  <si>
    <t>위치: 운곡공원(비산동 249-6번지), 자유공원(호계동 1113-2번지)</t>
    <phoneticPr fontId="11" type="noConversion"/>
  </si>
  <si>
    <t xml:space="preserve"> </t>
    <phoneticPr fontId="11" type="noConversion"/>
  </si>
  <si>
    <t>3. 사업의 위치 및 범위</t>
    <phoneticPr fontId="11" type="noConversion"/>
  </si>
  <si>
    <t>-</t>
    <phoneticPr fontId="10" type="noConversion"/>
  </si>
  <si>
    <t>2. 사업의 목적</t>
    <phoneticPr fontId="11" type="noConversion"/>
  </si>
  <si>
    <t>-</t>
    <phoneticPr fontId="11" type="noConversion"/>
  </si>
  <si>
    <t>1. 사업명</t>
    <phoneticPr fontId="11" type="noConversion"/>
  </si>
  <si>
    <t>(L+M)</t>
    <phoneticPr fontId="11" type="noConversion"/>
  </si>
  <si>
    <t>N. 총공사비</t>
    <phoneticPr fontId="11" type="noConversion"/>
  </si>
  <si>
    <t>M. 관급자 관급자재대</t>
    <phoneticPr fontId="11" type="noConversion"/>
  </si>
  <si>
    <t>(J+K)</t>
    <phoneticPr fontId="23" type="noConversion"/>
  </si>
  <si>
    <t>L. 도급공사비</t>
    <phoneticPr fontId="11" type="noConversion"/>
  </si>
  <si>
    <t>(J)*10.0%</t>
    <phoneticPr fontId="11" type="noConversion"/>
  </si>
  <si>
    <t>%</t>
    <phoneticPr fontId="10" type="noConversion"/>
  </si>
  <si>
    <t>*</t>
    <phoneticPr fontId="11" type="noConversion"/>
  </si>
  <si>
    <t>K. 부가가치세</t>
    <phoneticPr fontId="11" type="noConversion"/>
  </si>
  <si>
    <t>(H+I)</t>
    <phoneticPr fontId="11" type="noConversion"/>
  </si>
  <si>
    <t>J. 공급가액</t>
    <phoneticPr fontId="11" type="noConversion"/>
  </si>
  <si>
    <t>I. 폐기물처리비</t>
    <phoneticPr fontId="11" type="noConversion"/>
  </si>
  <si>
    <t>(E+F+G)</t>
    <phoneticPr fontId="23" type="noConversion"/>
  </si>
  <si>
    <t>H.총원가</t>
    <phoneticPr fontId="11" type="noConversion"/>
  </si>
  <si>
    <t>(B+C+D+F)*15.0%이내</t>
    <phoneticPr fontId="11" type="noConversion"/>
  </si>
  <si>
    <t>*</t>
    <phoneticPr fontId="11" type="noConversion"/>
  </si>
  <si>
    <t>G. 이 윤</t>
    <phoneticPr fontId="11" type="noConversion"/>
  </si>
  <si>
    <t>(E)*8.0%</t>
    <phoneticPr fontId="11" type="noConversion"/>
  </si>
  <si>
    <t>%</t>
    <phoneticPr fontId="11" type="noConversion"/>
  </si>
  <si>
    <t>F. 일반관리비</t>
    <phoneticPr fontId="11" type="noConversion"/>
  </si>
  <si>
    <t>(A+B+C+D)</t>
    <phoneticPr fontId="11" type="noConversion"/>
  </si>
  <si>
    <t>E. 합 계</t>
    <phoneticPr fontId="11" type="noConversion"/>
  </si>
  <si>
    <t>소   계</t>
    <phoneticPr fontId="11" type="noConversion"/>
  </si>
  <si>
    <t>D</t>
    <phoneticPr fontId="11" type="noConversion"/>
  </si>
  <si>
    <t>D10</t>
    <phoneticPr fontId="3" type="noConversion"/>
  </si>
  <si>
    <t>%</t>
    <phoneticPr fontId="11" type="noConversion"/>
  </si>
  <si>
    <t>환경보전비</t>
    <phoneticPr fontId="10" type="noConversion"/>
  </si>
  <si>
    <t>D9</t>
    <phoneticPr fontId="3" type="noConversion"/>
  </si>
  <si>
    <t>(A+B)*4.6%</t>
    <phoneticPr fontId="11" type="noConversion"/>
  </si>
  <si>
    <t>기타경비</t>
    <phoneticPr fontId="10" type="noConversion"/>
  </si>
  <si>
    <t>D8</t>
    <phoneticPr fontId="23" type="noConversion"/>
  </si>
  <si>
    <t>(A+B1)*2.07</t>
    <phoneticPr fontId="23" type="noConversion"/>
  </si>
  <si>
    <t>산업안전보건관리비</t>
    <phoneticPr fontId="10" type="noConversion"/>
  </si>
  <si>
    <t>D7</t>
    <phoneticPr fontId="10" type="noConversion"/>
  </si>
  <si>
    <t>(B1)*2.3%</t>
    <phoneticPr fontId="11" type="noConversion"/>
  </si>
  <si>
    <t>퇴직공제부금</t>
    <phoneticPr fontId="11" type="noConversion"/>
  </si>
  <si>
    <t>D6</t>
    <phoneticPr fontId="3" type="noConversion"/>
  </si>
  <si>
    <t>(B1)*4.5%</t>
    <phoneticPr fontId="11" type="noConversion"/>
  </si>
  <si>
    <t>연금보험료</t>
    <phoneticPr fontId="11" type="noConversion"/>
  </si>
  <si>
    <t>D5</t>
    <phoneticPr fontId="3" type="noConversion"/>
  </si>
  <si>
    <t>(D3)*12.95%</t>
    <phoneticPr fontId="11" type="noConversion"/>
  </si>
  <si>
    <t>노인장기요양보험료</t>
    <phoneticPr fontId="11" type="noConversion"/>
  </si>
  <si>
    <t>D4</t>
    <phoneticPr fontId="3" type="noConversion"/>
  </si>
  <si>
    <t>(B1)*3.545%</t>
    <phoneticPr fontId="11" type="noConversion"/>
  </si>
  <si>
    <t>건강보험료</t>
    <phoneticPr fontId="11" type="noConversion"/>
  </si>
  <si>
    <t>D3</t>
    <phoneticPr fontId="3" type="noConversion"/>
  </si>
  <si>
    <t>(B)*1.01%</t>
    <phoneticPr fontId="11" type="noConversion"/>
  </si>
  <si>
    <t>고용보험료</t>
    <phoneticPr fontId="10" type="noConversion"/>
  </si>
  <si>
    <t>D2</t>
    <phoneticPr fontId="23" type="noConversion"/>
  </si>
  <si>
    <t>(B)*3.56%</t>
    <phoneticPr fontId="11" type="noConversion"/>
  </si>
  <si>
    <t>산재보험료</t>
    <phoneticPr fontId="11" type="noConversion"/>
  </si>
  <si>
    <t>D1</t>
    <phoneticPr fontId="11" type="noConversion"/>
  </si>
  <si>
    <t>(C1)</t>
    <phoneticPr fontId="11" type="noConversion"/>
  </si>
  <si>
    <t>소계</t>
    <phoneticPr fontId="11" type="noConversion"/>
  </si>
  <si>
    <t>C</t>
    <phoneticPr fontId="11" type="noConversion"/>
  </si>
  <si>
    <t>직접경비</t>
    <phoneticPr fontId="11" type="noConversion"/>
  </si>
  <si>
    <t>C1</t>
    <phoneticPr fontId="11" type="noConversion"/>
  </si>
  <si>
    <t>경비</t>
    <phoneticPr fontId="11" type="noConversion"/>
  </si>
  <si>
    <t>(B1+B2)</t>
    <phoneticPr fontId="11" type="noConversion"/>
  </si>
  <si>
    <t>소계</t>
    <phoneticPr fontId="11" type="noConversion"/>
  </si>
  <si>
    <t>B</t>
    <phoneticPr fontId="11" type="noConversion"/>
  </si>
  <si>
    <t>(B1)*16.2%</t>
    <phoneticPr fontId="11" type="noConversion"/>
  </si>
  <si>
    <t>간접노무비</t>
    <phoneticPr fontId="11" type="noConversion"/>
  </si>
  <si>
    <t>B2</t>
    <phoneticPr fontId="11" type="noConversion"/>
  </si>
  <si>
    <t>직접노무비</t>
    <phoneticPr fontId="11" type="noConversion"/>
  </si>
  <si>
    <t>B1</t>
    <phoneticPr fontId="11" type="noConversion"/>
  </si>
  <si>
    <t>노무비</t>
    <phoneticPr fontId="11" type="noConversion"/>
  </si>
  <si>
    <t>(A1+A2)</t>
    <phoneticPr fontId="11" type="noConversion"/>
  </si>
  <si>
    <t>A</t>
    <phoneticPr fontId="11" type="noConversion"/>
  </si>
  <si>
    <t>간접재료비</t>
    <phoneticPr fontId="11" type="noConversion"/>
  </si>
  <si>
    <t>A2</t>
    <phoneticPr fontId="11" type="noConversion"/>
  </si>
  <si>
    <t>직접재료비</t>
    <phoneticPr fontId="11" type="noConversion"/>
  </si>
  <si>
    <t>A1</t>
    <phoneticPr fontId="11" type="noConversion"/>
  </si>
  <si>
    <t>재료비</t>
    <phoneticPr fontId="10" type="noConversion"/>
  </si>
  <si>
    <t>비고</t>
    <phoneticPr fontId="11" type="noConversion"/>
  </si>
  <si>
    <t>금          액</t>
    <phoneticPr fontId="11" type="noConversion"/>
  </si>
  <si>
    <t>산출근거</t>
    <phoneticPr fontId="11" type="noConversion"/>
  </si>
  <si>
    <t>구분</t>
    <phoneticPr fontId="11" type="noConversion"/>
  </si>
  <si>
    <t>비목</t>
    <phoneticPr fontId="11" type="noConversion"/>
  </si>
  <si>
    <t>공 사 비 원 가 계 산 서</t>
    <phoneticPr fontId="11" type="noConversion"/>
  </si>
  <si>
    <t>안전관리비</t>
    <phoneticPr fontId="10" type="noConversion"/>
  </si>
  <si>
    <t>건설기계대여대금 지급보증액 발급금액</t>
    <phoneticPr fontId="10" type="noConversion"/>
  </si>
  <si>
    <t>D11</t>
    <phoneticPr fontId="3" type="noConversion"/>
  </si>
  <si>
    <t>%</t>
    <phoneticPr fontId="11" type="noConversion"/>
  </si>
  <si>
    <t>(A1+B1+C)*0.3%</t>
    <phoneticPr fontId="11" type="noConversion"/>
  </si>
  <si>
    <t>(A1+B1+C)*0.16%</t>
    <phoneticPr fontId="3" type="noConversion"/>
  </si>
  <si>
    <t>(D1+D2+~+D10+D11)</t>
    <phoneticPr fontId="11" type="noConversion"/>
  </si>
  <si>
    <t xml:space="preserve">  ■ 운곡공원 등 2개소 맨발산책길 조성공사</t>
    <phoneticPr fontId="3" type="noConversion"/>
  </si>
  <si>
    <t>공원을 정비하여 시민들에게 힐링할 수 있는 공간을 제공하고 시민 건강증진에 기여</t>
    <phoneticPr fontId="10" type="noConversion"/>
  </si>
  <si>
    <t>본 공사는 착공일로부터 50일로 한다.</t>
    <phoneticPr fontId="11" type="noConversion"/>
  </si>
  <si>
    <t>(공사기간 : 50일)</t>
    <phoneticPr fontId="10" type="noConversion"/>
  </si>
  <si>
    <t>운곡공원 등 2개소 맨발산책길 조성공사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</si>
</sst>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2">
    <numFmt numFmtId="41" formatCode="_-* #,##0_-;\-* #,##0_-;_-* &quot;-&quot;_-;_-@_-"/>
    <numFmt numFmtId="43" formatCode="_-* #,##0.00_-;\-* #,##0.00_-;_-* &quot;-&quot;??_-;_-@_-"/>
    <numFmt numFmtId="176" formatCode="General;\-General\,&quot;&quot;;@"/>
    <numFmt numFmtId="178" formatCode="#,###.000;\-#,###.000;&quot;&quot;;@"/>
    <numFmt numFmtId="180" formatCode="#,###;\-#,###;&quot;&quot;;@"/>
    <numFmt numFmtId="183" formatCode="#,##0_ "/>
    <numFmt numFmtId="184" formatCode="#,##0.000000_ "/>
    <numFmt numFmtId="185" formatCode="_-* #,##0.00_-;\-* #,##0.00_-;_-* &quot;-&quot;_-;_-@_-"/>
    <numFmt numFmtId="186" formatCode="_(* #,##0.00_);_(* \(#,##0.00\);_(* &quot;-&quot;??_);_(@_)"/>
    <numFmt numFmtId="187" formatCode="_(* #,##0_);_(* \(#,##0\);_(* &quot;-&quot;??_);_(@_)"/>
    <numFmt numFmtId="188" formatCode="_-* #,##0.0_-;\-* #,##0.0_-;_-* &quot;-&quot;_-;_-@_-"/>
    <numFmt numFmtId="189" formatCode="_-* #,##0.000_-;\-* #,##0.000_-;_-* &quot;-&quot;_-;_-@_-"/>
  </numFmts>
  <fonts count="29">
    <font>
      <sz val="8"/>
      <color indexed="8"/>
      <name val="굴림"/>
      <family val="2"/>
      <charset val="129"/>
    </font>
    <font>
      <sz val="8"/>
      <color indexed="22"/>
      <name val="굴림"/>
      <family val="2"/>
      <charset val="129"/>
    </font>
    <font>
      <u/>
      <sz val="8"/>
      <color indexed="30"/>
      <name val="굴림"/>
      <family val="2"/>
      <charset val="129"/>
    </font>
    <font>
      <sz val="8"/>
      <name val="굴림"/>
      <family val="2"/>
      <charset val="129"/>
    </font>
    <font>
      <b/>
      <sz val="8"/>
      <color indexed="8"/>
      <name val="굴림"/>
      <family val="3"/>
      <charset val="129"/>
    </font>
    <font>
      <sz val="10"/>
      <name val="Arial"/>
      <family val="2"/>
    </font>
    <font>
      <sz val="10"/>
      <name val="맑은 고딕"/>
      <family val="3"/>
      <charset val="129"/>
    </font>
    <font>
      <b/>
      <sz val="12"/>
      <name val="맑은 고딕"/>
      <family val="3"/>
      <charset val="129"/>
    </font>
    <font>
      <sz val="11"/>
      <name val="돋움"/>
      <family val="3"/>
      <charset val="129"/>
    </font>
    <font>
      <b/>
      <sz val="10"/>
      <name val="맑은 고딕"/>
      <family val="3"/>
      <charset val="129"/>
    </font>
    <font>
      <sz val="8"/>
      <name val="굴림체"/>
      <family val="3"/>
      <charset val="129"/>
    </font>
    <font>
      <sz val="8"/>
      <name val="돋움"/>
      <family val="3"/>
      <charset val="129"/>
    </font>
    <font>
      <sz val="11"/>
      <color theme="1"/>
      <name val="돋움"/>
      <family val="3"/>
      <charset val="129"/>
    </font>
    <font>
      <sz val="11"/>
      <name val="맑은 고딕"/>
      <family val="3"/>
      <charset val="129"/>
    </font>
    <font>
      <sz val="8.5"/>
      <name val="맑은 고딕"/>
      <family val="3"/>
      <charset val="129"/>
    </font>
    <font>
      <sz val="10"/>
      <name val="돋움"/>
      <family val="3"/>
      <charset val="129"/>
    </font>
    <font>
      <sz val="11"/>
      <name val="HY울릉도L"/>
      <family val="1"/>
      <charset val="129"/>
    </font>
    <font>
      <sz val="6.7"/>
      <name val="HY울릉도L"/>
      <family val="1"/>
      <charset val="129"/>
    </font>
    <font>
      <sz val="9"/>
      <name val="맑은 고딕"/>
      <family val="3"/>
      <charset val="129"/>
    </font>
    <font>
      <sz val="9"/>
      <color indexed="8"/>
      <name val="굴림체"/>
      <family val="3"/>
      <charset val="129"/>
    </font>
    <font>
      <sz val="11"/>
      <name val="굴림체"/>
      <family val="3"/>
      <charset val="129"/>
    </font>
    <font>
      <b/>
      <sz val="11"/>
      <name val="굴림체"/>
      <family val="3"/>
      <charset val="129"/>
    </font>
    <font>
      <sz val="8"/>
      <name val="맑은 고딕"/>
      <family val="3"/>
      <charset val="129"/>
    </font>
    <font>
      <sz val="8"/>
      <name val="굴림"/>
      <family val="3"/>
      <charset val="129"/>
    </font>
    <font>
      <b/>
      <sz val="8"/>
      <name val="맑은 고딕"/>
      <family val="3"/>
      <charset val="129"/>
    </font>
    <font>
      <sz val="8"/>
      <color rgb="FFFF0000"/>
      <name val="맑은 고딕"/>
      <family val="3"/>
      <charset val="129"/>
    </font>
    <font>
      <sz val="7"/>
      <name val="맑은 고딕"/>
      <family val="3"/>
      <charset val="129"/>
    </font>
    <font>
      <b/>
      <sz val="9"/>
      <name val="맑은 고딕"/>
      <family val="3"/>
      <charset val="129"/>
    </font>
    <font>
      <b/>
      <sz val="16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  <fill>
      <patternFill patternType="solid">
        <fgColor indexed="44"/>
        <bgColor indexed="9"/>
      </patternFill>
    </fill>
    <fill>
      <patternFill patternType="solid">
        <fgColor indexed="27"/>
        <bgColor indexed="9"/>
      </patternFill>
    </fill>
    <fill>
      <patternFill patternType="solid">
        <fgColor theme="8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5" fillId="0" borderId="0"/>
    <xf numFmtId="0" fontId="12" fillId="0" borderId="0">
      <alignment vertical="center"/>
    </xf>
    <xf numFmtId="0" fontId="8" fillId="0" borderId="0"/>
    <xf numFmtId="41" fontId="19" fillId="0" borderId="0" applyFont="0" applyFill="0" applyBorder="0" applyAlignment="0" applyProtection="0">
      <alignment vertical="center"/>
    </xf>
    <xf numFmtId="9" fontId="19" fillId="0" borderId="0"/>
    <xf numFmtId="41" fontId="8" fillId="0" borderId="0" applyFont="0" applyFill="0" applyBorder="0" applyAlignment="0" applyProtection="0"/>
    <xf numFmtId="186" fontId="19" fillId="0" borderId="0"/>
    <xf numFmtId="0" fontId="5" fillId="0" borderId="0"/>
  </cellStyleXfs>
  <cellXfs count="165">
    <xf numFmtId="0" fontId="0" fillId="0" borderId="0" xfId="0"/>
    <xf numFmtId="176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>
      <alignment vertical="center"/>
    </xf>
    <xf numFmtId="0" fontId="0" fillId="3" borderId="1" xfId="0" applyFill="1" applyBorder="1" applyAlignment="1">
      <alignment vertical="center"/>
    </xf>
    <xf numFmtId="176" fontId="0" fillId="0" borderId="5" xfId="0" applyNumberFormat="1" applyBorder="1" applyAlignment="1">
      <alignment vertical="center"/>
    </xf>
    <xf numFmtId="176" fontId="0" fillId="0" borderId="6" xfId="0" applyNumberFormat="1" applyBorder="1" applyAlignment="1">
      <alignment vertical="center"/>
    </xf>
    <xf numFmtId="176" fontId="0" fillId="0" borderId="7" xfId="0" applyNumberFormat="1" applyBorder="1" applyAlignment="1">
      <alignment vertical="center"/>
    </xf>
    <xf numFmtId="176" fontId="0" fillId="0" borderId="8" xfId="0" applyNumberFormat="1" applyBorder="1" applyAlignment="1">
      <alignment vertical="center"/>
    </xf>
    <xf numFmtId="176" fontId="0" fillId="0" borderId="9" xfId="0" applyNumberFormat="1" applyBorder="1" applyAlignment="1">
      <alignment vertical="center"/>
    </xf>
    <xf numFmtId="176" fontId="0" fillId="4" borderId="10" xfId="0" applyNumberFormat="1" applyFill="1" applyBorder="1" applyAlignment="1">
      <alignment horizontal="center" vertical="center"/>
    </xf>
    <xf numFmtId="176" fontId="0" fillId="4" borderId="11" xfId="0" applyNumberFormat="1" applyFill="1" applyBorder="1" applyAlignment="1">
      <alignment horizontal="center" vertical="center"/>
    </xf>
    <xf numFmtId="176" fontId="0" fillId="4" borderId="12" xfId="0" applyNumberFormat="1" applyFill="1" applyBorder="1" applyAlignment="1">
      <alignment horizontal="center" vertical="center"/>
    </xf>
    <xf numFmtId="176" fontId="0" fillId="4" borderId="12" xfId="0" applyNumberFormat="1" applyFill="1" applyBorder="1" applyAlignment="1">
      <alignment horizontal="center" vertical="center" wrapText="1"/>
    </xf>
    <xf numFmtId="176" fontId="0" fillId="0" borderId="6" xfId="0" applyNumberFormat="1" applyBorder="1" applyAlignment="1">
      <alignment vertical="center" wrapText="1"/>
    </xf>
    <xf numFmtId="176" fontId="0" fillId="0" borderId="9" xfId="0" applyNumberFormat="1" applyBorder="1" applyAlignment="1">
      <alignment vertical="center" wrapText="1"/>
    </xf>
    <xf numFmtId="176" fontId="0" fillId="4" borderId="11" xfId="0" applyNumberFormat="1" applyFill="1" applyBorder="1" applyAlignment="1">
      <alignment horizontal="center" vertical="center" wrapText="1"/>
    </xf>
    <xf numFmtId="176" fontId="0" fillId="0" borderId="1" xfId="0" applyNumberFormat="1" applyBorder="1" applyAlignment="1">
      <alignment vertical="center" wrapText="1"/>
    </xf>
    <xf numFmtId="176" fontId="0" fillId="0" borderId="8" xfId="0" applyNumberFormat="1" applyBorder="1" applyAlignment="1">
      <alignment vertical="center" wrapText="1"/>
    </xf>
    <xf numFmtId="178" fontId="0" fillId="0" borderId="1" xfId="0" applyNumberFormat="1" applyBorder="1" applyAlignment="1">
      <alignment vertical="center"/>
    </xf>
    <xf numFmtId="178" fontId="0" fillId="0" borderId="8" xfId="0" applyNumberForma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/>
    <xf numFmtId="0" fontId="0" fillId="0" borderId="0" xfId="0"/>
    <xf numFmtId="176" fontId="0" fillId="0" borderId="1" xfId="0" applyNumberFormat="1" applyBorder="1" applyAlignment="1">
      <alignment vertical="center" shrinkToFit="1"/>
    </xf>
    <xf numFmtId="0" fontId="0" fillId="0" borderId="1" xfId="0" applyBorder="1" applyAlignment="1">
      <alignment shrinkToFit="1"/>
    </xf>
    <xf numFmtId="180" fontId="0" fillId="0" borderId="1" xfId="0" applyNumberFormat="1" applyBorder="1" applyAlignment="1">
      <alignment vertical="center" shrinkToFit="1"/>
    </xf>
    <xf numFmtId="176" fontId="0" fillId="0" borderId="1" xfId="0" applyNumberFormat="1" applyBorder="1" applyAlignment="1">
      <alignment horizontal="center" vertical="center" shrinkToFit="1"/>
    </xf>
    <xf numFmtId="176" fontId="4" fillId="4" borderId="1" xfId="0" applyNumberFormat="1" applyFont="1" applyFill="1" applyBorder="1" applyAlignment="1">
      <alignment horizontal="center" vertical="center" shrinkToFit="1"/>
    </xf>
    <xf numFmtId="0" fontId="12" fillId="0" borderId="0" xfId="2" applyAlignment="1"/>
    <xf numFmtId="0" fontId="13" fillId="0" borderId="0" xfId="2" applyFont="1" applyAlignment="1"/>
    <xf numFmtId="0" fontId="14" fillId="0" borderId="0" xfId="2" applyFont="1" applyAlignment="1"/>
    <xf numFmtId="0" fontId="7" fillId="0" borderId="0" xfId="2" applyFont="1" applyAlignment="1"/>
    <xf numFmtId="0" fontId="15" fillId="0" borderId="0" xfId="2" applyFont="1" applyAlignment="1"/>
    <xf numFmtId="0" fontId="6" fillId="0" borderId="0" xfId="2" applyFont="1" applyAlignment="1"/>
    <xf numFmtId="0" fontId="13" fillId="0" borderId="0" xfId="2" quotePrefix="1" applyFont="1" applyAlignment="1"/>
    <xf numFmtId="0" fontId="14" fillId="0" borderId="0" xfId="2" quotePrefix="1" applyFont="1" applyAlignment="1"/>
    <xf numFmtId="0" fontId="16" fillId="0" borderId="0" xfId="2" applyFont="1" applyAlignment="1"/>
    <xf numFmtId="0" fontId="17" fillId="0" borderId="0" xfId="2" applyFont="1" applyAlignment="1"/>
    <xf numFmtId="0" fontId="14" fillId="0" borderId="0" xfId="2" applyFont="1" applyAlignment="1">
      <alignment vertical="center"/>
    </xf>
    <xf numFmtId="0" fontId="14" fillId="0" borderId="0" xfId="2" applyFont="1" applyAlignment="1">
      <alignment horizontal="center"/>
    </xf>
    <xf numFmtId="0" fontId="8" fillId="0" borderId="0" xfId="3" applyAlignment="1">
      <alignment vertical="center"/>
    </xf>
    <xf numFmtId="41" fontId="8" fillId="0" borderId="0" xfId="4" applyFont="1" applyAlignment="1">
      <alignment vertical="center"/>
    </xf>
    <xf numFmtId="0" fontId="8" fillId="0" borderId="0" xfId="3" applyAlignment="1">
      <alignment horizontal="left" vertical="center"/>
    </xf>
    <xf numFmtId="183" fontId="8" fillId="0" borderId="0" xfId="3" applyNumberFormat="1" applyAlignment="1">
      <alignment horizontal="left" vertical="center"/>
    </xf>
    <xf numFmtId="183" fontId="8" fillId="0" borderId="0" xfId="3" applyNumberFormat="1" applyAlignment="1">
      <alignment horizontal="right" vertical="center"/>
    </xf>
    <xf numFmtId="183" fontId="8" fillId="0" borderId="0" xfId="3" applyNumberFormat="1" applyAlignment="1">
      <alignment horizontal="center" vertical="center"/>
    </xf>
    <xf numFmtId="184" fontId="8" fillId="0" borderId="0" xfId="3" applyNumberFormat="1" applyAlignment="1">
      <alignment horizontal="left" vertical="center"/>
    </xf>
    <xf numFmtId="0" fontId="20" fillId="0" borderId="0" xfId="3" applyFont="1" applyAlignment="1">
      <alignment vertical="center"/>
    </xf>
    <xf numFmtId="41" fontId="20" fillId="0" borderId="0" xfId="4" applyFont="1" applyAlignment="1">
      <alignment vertical="center"/>
    </xf>
    <xf numFmtId="0" fontId="20" fillId="0" borderId="0" xfId="3" applyFont="1" applyAlignment="1">
      <alignment horizontal="left" vertical="center"/>
    </xf>
    <xf numFmtId="183" fontId="20" fillId="0" borderId="0" xfId="3" applyNumberFormat="1" applyFont="1" applyAlignment="1">
      <alignment horizontal="left" vertical="center"/>
    </xf>
    <xf numFmtId="183" fontId="20" fillId="0" borderId="0" xfId="3" applyNumberFormat="1" applyFont="1" applyAlignment="1">
      <alignment horizontal="right" vertical="center"/>
    </xf>
    <xf numFmtId="183" fontId="20" fillId="0" borderId="0" xfId="3" applyNumberFormat="1" applyFont="1" applyAlignment="1">
      <alignment horizontal="center" vertical="center"/>
    </xf>
    <xf numFmtId="0" fontId="21" fillId="0" borderId="0" xfId="3" applyFont="1" applyAlignment="1">
      <alignment vertical="center"/>
    </xf>
    <xf numFmtId="43" fontId="21" fillId="0" borderId="0" xfId="3" applyNumberFormat="1" applyFont="1" applyAlignment="1">
      <alignment vertical="center"/>
    </xf>
    <xf numFmtId="41" fontId="21" fillId="0" borderId="0" xfId="4" applyFont="1" applyAlignment="1">
      <alignment vertical="center"/>
    </xf>
    <xf numFmtId="0" fontId="13" fillId="0" borderId="0" xfId="3" applyFont="1" applyAlignment="1">
      <alignment vertical="center"/>
    </xf>
    <xf numFmtId="9" fontId="18" fillId="0" borderId="0" xfId="5" applyFont="1"/>
    <xf numFmtId="43" fontId="18" fillId="0" borderId="0" xfId="3" applyNumberFormat="1" applyFont="1" applyAlignment="1">
      <alignment vertical="center"/>
    </xf>
    <xf numFmtId="41" fontId="6" fillId="0" borderId="0" xfId="4" applyFont="1" applyAlignment="1">
      <alignment vertical="center"/>
    </xf>
    <xf numFmtId="183" fontId="22" fillId="0" borderId="1" xfId="3" applyNumberFormat="1" applyFont="1" applyBorder="1" applyAlignment="1">
      <alignment horizontal="right" vertical="center"/>
    </xf>
    <xf numFmtId="41" fontId="22" fillId="0" borderId="2" xfId="6" applyFont="1" applyBorder="1" applyAlignment="1">
      <alignment horizontal="center" vertical="center"/>
    </xf>
    <xf numFmtId="185" fontId="22" fillId="0" borderId="2" xfId="6" applyNumberFormat="1" applyFont="1" applyBorder="1" applyAlignment="1">
      <alignment horizontal="center" vertical="center"/>
    </xf>
    <xf numFmtId="41" fontId="22" fillId="0" borderId="16" xfId="6" applyFont="1" applyBorder="1" applyAlignment="1">
      <alignment horizontal="center" vertical="center"/>
    </xf>
    <xf numFmtId="0" fontId="13" fillId="0" borderId="0" xfId="3" applyFont="1" applyFill="1" applyAlignment="1">
      <alignment vertical="center"/>
    </xf>
    <xf numFmtId="187" fontId="18" fillId="0" borderId="0" xfId="7" applyNumberFormat="1" applyFont="1" applyFill="1"/>
    <xf numFmtId="41" fontId="22" fillId="0" borderId="2" xfId="6" applyFont="1" applyFill="1" applyBorder="1" applyAlignment="1">
      <alignment horizontal="center" vertical="center"/>
    </xf>
    <xf numFmtId="185" fontId="22" fillId="0" borderId="2" xfId="6" applyNumberFormat="1" applyFont="1" applyFill="1" applyBorder="1" applyAlignment="1">
      <alignment horizontal="center" vertical="center"/>
    </xf>
    <xf numFmtId="41" fontId="22" fillId="0" borderId="16" xfId="6" applyFont="1" applyFill="1" applyBorder="1" applyAlignment="1">
      <alignment horizontal="center" vertical="center"/>
    </xf>
    <xf numFmtId="183" fontId="22" fillId="0" borderId="1" xfId="3" applyNumberFormat="1" applyFont="1" applyFill="1" applyBorder="1" applyAlignment="1">
      <alignment horizontal="right" vertical="center"/>
    </xf>
    <xf numFmtId="187" fontId="18" fillId="0" borderId="0" xfId="7" applyNumberFormat="1" applyFont="1"/>
    <xf numFmtId="0" fontId="6" fillId="0" borderId="0" xfId="3" applyFont="1" applyAlignment="1">
      <alignment vertical="center"/>
    </xf>
    <xf numFmtId="41" fontId="6" fillId="0" borderId="0" xfId="3" applyNumberFormat="1" applyFont="1" applyAlignment="1">
      <alignment vertical="center"/>
    </xf>
    <xf numFmtId="0" fontId="6" fillId="0" borderId="0" xfId="3" applyFont="1" applyAlignment="1">
      <alignment horizontal="center" vertical="center"/>
    </xf>
    <xf numFmtId="43" fontId="6" fillId="0" borderId="13" xfId="3" applyNumberFormat="1" applyFont="1" applyBorder="1" applyAlignment="1">
      <alignment horizontal="center" vertical="center"/>
    </xf>
    <xf numFmtId="188" fontId="22" fillId="0" borderId="2" xfId="6" applyNumberFormat="1" applyFont="1" applyBorder="1" applyAlignment="1">
      <alignment horizontal="center" vertical="center"/>
    </xf>
    <xf numFmtId="0" fontId="9" fillId="0" borderId="0" xfId="3" applyFont="1" applyAlignment="1">
      <alignment vertical="center"/>
    </xf>
    <xf numFmtId="41" fontId="9" fillId="0" borderId="0" xfId="3" applyNumberFormat="1" applyFont="1" applyAlignment="1">
      <alignment vertical="center"/>
    </xf>
    <xf numFmtId="183" fontId="24" fillId="0" borderId="1" xfId="3" applyNumberFormat="1" applyFont="1" applyBorder="1" applyAlignment="1">
      <alignment horizontal="right" vertical="center"/>
    </xf>
    <xf numFmtId="41" fontId="24" fillId="0" borderId="2" xfId="6" applyFont="1" applyBorder="1" applyAlignment="1">
      <alignment horizontal="center" vertical="center"/>
    </xf>
    <xf numFmtId="41" fontId="24" fillId="0" borderId="16" xfId="6" applyFont="1" applyBorder="1" applyAlignment="1">
      <alignment horizontal="center" vertical="center"/>
    </xf>
    <xf numFmtId="41" fontId="24" fillId="0" borderId="2" xfId="3" applyNumberFormat="1" applyFont="1" applyBorder="1" applyAlignment="1">
      <alignment horizontal="center" vertical="center"/>
    </xf>
    <xf numFmtId="41" fontId="24" fillId="0" borderId="16" xfId="3" applyNumberFormat="1" applyFont="1" applyBorder="1" applyAlignment="1">
      <alignment horizontal="center" vertical="center"/>
    </xf>
    <xf numFmtId="41" fontId="24" fillId="0" borderId="1" xfId="6" applyFont="1" applyBorder="1" applyAlignment="1">
      <alignment horizontal="center" vertical="center"/>
    </xf>
    <xf numFmtId="41" fontId="24" fillId="0" borderId="1" xfId="3" applyNumberFormat="1" applyFont="1" applyBorder="1" applyAlignment="1">
      <alignment horizontal="center" vertical="center"/>
    </xf>
    <xf numFmtId="183" fontId="22" fillId="0" borderId="4" xfId="3" applyNumberFormat="1" applyFont="1" applyBorder="1" applyAlignment="1">
      <alignment vertical="center" wrapText="1"/>
    </xf>
    <xf numFmtId="0" fontId="25" fillId="0" borderId="4" xfId="6" applyNumberFormat="1" applyFont="1" applyBorder="1" applyAlignment="1">
      <alignment vertical="center" wrapText="1"/>
    </xf>
    <xf numFmtId="0" fontId="6" fillId="0" borderId="0" xfId="3" applyFont="1" applyBorder="1" applyAlignment="1">
      <alignment horizontal="center" vertical="center"/>
    </xf>
    <xf numFmtId="188" fontId="22" fillId="0" borderId="2" xfId="3" applyNumberFormat="1" applyFont="1" applyBorder="1" applyAlignment="1">
      <alignment horizontal="center" vertical="center"/>
    </xf>
    <xf numFmtId="189" fontId="22" fillId="0" borderId="2" xfId="3" applyNumberFormat="1" applyFont="1" applyBorder="1" applyAlignment="1">
      <alignment horizontal="center" vertical="center"/>
    </xf>
    <xf numFmtId="41" fontId="22" fillId="0" borderId="2" xfId="3" applyNumberFormat="1" applyFont="1" applyBorder="1" applyAlignment="1">
      <alignment horizontal="center" vertical="center"/>
    </xf>
    <xf numFmtId="41" fontId="22" fillId="0" borderId="16" xfId="3" applyNumberFormat="1" applyFont="1" applyBorder="1" applyAlignment="1">
      <alignment horizontal="center" vertical="center" shrinkToFit="1"/>
    </xf>
    <xf numFmtId="41" fontId="26" fillId="0" borderId="1" xfId="6" applyFont="1" applyFill="1" applyBorder="1" applyAlignment="1">
      <alignment vertical="center"/>
    </xf>
    <xf numFmtId="41" fontId="22" fillId="0" borderId="1" xfId="3" applyNumberFormat="1" applyFont="1" applyBorder="1" applyAlignment="1">
      <alignment horizontal="center" vertical="center"/>
    </xf>
    <xf numFmtId="183" fontId="22" fillId="0" borderId="3" xfId="3" applyNumberFormat="1" applyFont="1" applyBorder="1" applyAlignment="1">
      <alignment vertical="center" wrapText="1"/>
    </xf>
    <xf numFmtId="0" fontId="25" fillId="0" borderId="3" xfId="6" applyNumberFormat="1" applyFont="1" applyBorder="1" applyAlignment="1">
      <alignment vertical="center" wrapText="1"/>
    </xf>
    <xf numFmtId="0" fontId="6" fillId="0" borderId="13" xfId="3" applyFont="1" applyBorder="1" applyAlignment="1">
      <alignment horizontal="center" vertical="center"/>
    </xf>
    <xf numFmtId="41" fontId="22" fillId="0" borderId="1" xfId="6" applyFont="1" applyFill="1" applyBorder="1" applyAlignment="1">
      <alignment vertical="center"/>
    </xf>
    <xf numFmtId="188" fontId="22" fillId="0" borderId="2" xfId="3" applyNumberFormat="1" applyFont="1" applyFill="1" applyBorder="1" applyAlignment="1">
      <alignment horizontal="center" vertical="center"/>
    </xf>
    <xf numFmtId="189" fontId="22" fillId="0" borderId="2" xfId="3" applyNumberFormat="1" applyFont="1" applyFill="1" applyBorder="1" applyAlignment="1">
      <alignment horizontal="center" vertical="center"/>
    </xf>
    <xf numFmtId="41" fontId="22" fillId="0" borderId="2" xfId="3" applyNumberFormat="1" applyFont="1" applyFill="1" applyBorder="1" applyAlignment="1">
      <alignment horizontal="center" vertical="center"/>
    </xf>
    <xf numFmtId="41" fontId="22" fillId="0" borderId="1" xfId="3" applyNumberFormat="1" applyFont="1" applyFill="1" applyBorder="1" applyAlignment="1">
      <alignment horizontal="left" vertical="center"/>
    </xf>
    <xf numFmtId="41" fontId="22" fillId="0" borderId="16" xfId="3" applyNumberFormat="1" applyFont="1" applyBorder="1" applyAlignment="1">
      <alignment horizontal="center" vertical="center"/>
    </xf>
    <xf numFmtId="183" fontId="22" fillId="0" borderId="14" xfId="3" applyNumberFormat="1" applyFont="1" applyBorder="1" applyAlignment="1">
      <alignment vertical="center" wrapText="1"/>
    </xf>
    <xf numFmtId="189" fontId="24" fillId="0" borderId="2" xfId="3" applyNumberFormat="1" applyFont="1" applyBorder="1" applyAlignment="1">
      <alignment horizontal="center" vertical="center"/>
    </xf>
    <xf numFmtId="41" fontId="24" fillId="0" borderId="1" xfId="3" applyNumberFormat="1" applyFont="1" applyBorder="1" applyAlignment="1">
      <alignment horizontal="left" vertical="center"/>
    </xf>
    <xf numFmtId="41" fontId="22" fillId="0" borderId="1" xfId="3" applyNumberFormat="1" applyFont="1" applyBorder="1" applyAlignment="1">
      <alignment horizontal="left" vertical="center"/>
    </xf>
    <xf numFmtId="183" fontId="9" fillId="0" borderId="0" xfId="3" applyNumberFormat="1" applyFont="1" applyAlignment="1">
      <alignment vertical="center"/>
    </xf>
    <xf numFmtId="41" fontId="9" fillId="0" borderId="0" xfId="4" applyFont="1" applyAlignment="1">
      <alignment vertical="center"/>
    </xf>
    <xf numFmtId="41" fontId="27" fillId="0" borderId="0" xfId="3" applyNumberFormat="1" applyFont="1" applyAlignment="1">
      <alignment vertical="center"/>
    </xf>
    <xf numFmtId="41" fontId="18" fillId="0" borderId="0" xfId="3" applyNumberFormat="1" applyFont="1" applyAlignment="1">
      <alignment vertical="center"/>
    </xf>
    <xf numFmtId="0" fontId="25" fillId="0" borderId="14" xfId="6" applyNumberFormat="1" applyFont="1" applyBorder="1" applyAlignment="1">
      <alignment vertical="center" wrapText="1"/>
    </xf>
    <xf numFmtId="41" fontId="6" fillId="0" borderId="0" xfId="4" applyFont="1" applyAlignment="1">
      <alignment horizontal="center" vertical="center"/>
    </xf>
    <xf numFmtId="183" fontId="24" fillId="5" borderId="1" xfId="3" applyNumberFormat="1" applyFont="1" applyFill="1" applyBorder="1" applyAlignment="1">
      <alignment horizontal="center" vertical="center"/>
    </xf>
    <xf numFmtId="0" fontId="9" fillId="0" borderId="0" xfId="3" applyFont="1" applyAlignment="1">
      <alignment horizontal="left" vertical="center"/>
    </xf>
    <xf numFmtId="0" fontId="22" fillId="0" borderId="0" xfId="8" applyFont="1" applyAlignment="1">
      <alignment horizontal="right"/>
    </xf>
    <xf numFmtId="183" fontId="9" fillId="0" borderId="0" xfId="3" applyNumberFormat="1" applyFont="1" applyAlignment="1">
      <alignment horizontal="right" vertical="center"/>
    </xf>
    <xf numFmtId="183" fontId="9" fillId="0" borderId="0" xfId="3" applyNumberFormat="1" applyFont="1" applyAlignment="1">
      <alignment horizontal="center" vertical="center"/>
    </xf>
    <xf numFmtId="0" fontId="27" fillId="0" borderId="0" xfId="3" applyFont="1"/>
    <xf numFmtId="0" fontId="0" fillId="0" borderId="0" xfId="0"/>
    <xf numFmtId="183" fontId="22" fillId="0" borderId="16" xfId="3" applyNumberFormat="1" applyFont="1" applyBorder="1" applyAlignment="1">
      <alignment horizontal="left" vertical="center"/>
    </xf>
    <xf numFmtId="183" fontId="22" fillId="0" borderId="15" xfId="3" applyNumberFormat="1" applyFont="1" applyBorder="1" applyAlignment="1">
      <alignment horizontal="left" vertical="center"/>
    </xf>
    <xf numFmtId="183" fontId="22" fillId="0" borderId="16" xfId="3" applyNumberFormat="1" applyFont="1" applyFill="1" applyBorder="1" applyAlignment="1">
      <alignment horizontal="left" vertical="center"/>
    </xf>
    <xf numFmtId="183" fontId="22" fillId="0" borderId="15" xfId="3" applyNumberFormat="1" applyFont="1" applyFill="1" applyBorder="1" applyAlignment="1">
      <alignment horizontal="left" vertical="center"/>
    </xf>
    <xf numFmtId="0" fontId="14" fillId="0" borderId="0" xfId="2" applyFont="1" applyAlignment="1">
      <alignment horizontal="center" vertical="center"/>
    </xf>
    <xf numFmtId="0" fontId="14" fillId="0" borderId="0" xfId="2" applyFont="1" applyAlignment="1">
      <alignment horizontal="left" vertical="center" wrapText="1"/>
    </xf>
    <xf numFmtId="0" fontId="12" fillId="0" borderId="0" xfId="2" applyAlignment="1">
      <alignment horizontal="center" wrapText="1"/>
    </xf>
    <xf numFmtId="0" fontId="28" fillId="0" borderId="0" xfId="3" applyFont="1" applyAlignment="1">
      <alignment horizontal="center" vertical="center"/>
    </xf>
    <xf numFmtId="0" fontId="24" fillId="5" borderId="1" xfId="3" applyFont="1" applyFill="1" applyBorder="1" applyAlignment="1">
      <alignment horizontal="center" vertical="center"/>
    </xf>
    <xf numFmtId="183" fontId="24" fillId="5" borderId="1" xfId="3" applyNumberFormat="1" applyFont="1" applyFill="1" applyBorder="1" applyAlignment="1">
      <alignment horizontal="center" vertical="center"/>
    </xf>
    <xf numFmtId="183" fontId="24" fillId="5" borderId="16" xfId="3" applyNumberFormat="1" applyFont="1" applyFill="1" applyBorder="1" applyAlignment="1">
      <alignment horizontal="center" vertical="center"/>
    </xf>
    <xf numFmtId="183" fontId="24" fillId="5" borderId="2" xfId="3" applyNumberFormat="1" applyFont="1" applyFill="1" applyBorder="1" applyAlignment="1">
      <alignment horizontal="center" vertical="center"/>
    </xf>
    <xf numFmtId="183" fontId="24" fillId="5" borderId="15" xfId="3" applyNumberFormat="1" applyFont="1" applyFill="1" applyBorder="1" applyAlignment="1">
      <alignment horizontal="center" vertical="center"/>
    </xf>
    <xf numFmtId="183" fontId="22" fillId="0" borderId="16" xfId="3" applyNumberFormat="1" applyFont="1" applyBorder="1" applyAlignment="1">
      <alignment horizontal="left" vertical="center"/>
    </xf>
    <xf numFmtId="183" fontId="22" fillId="0" borderId="15" xfId="3" applyNumberFormat="1" applyFont="1" applyBorder="1" applyAlignment="1">
      <alignment horizontal="left" vertical="center"/>
    </xf>
    <xf numFmtId="183" fontId="22" fillId="0" borderId="14" xfId="3" applyNumberFormat="1" applyFont="1" applyBorder="1" applyAlignment="1">
      <alignment horizontal="center" vertical="center" wrapText="1"/>
    </xf>
    <xf numFmtId="183" fontId="22" fillId="0" borderId="3" xfId="3" applyNumberFormat="1" applyFont="1" applyBorder="1" applyAlignment="1">
      <alignment horizontal="center" vertical="center" wrapText="1"/>
    </xf>
    <xf numFmtId="183" fontId="22" fillId="0" borderId="4" xfId="3" applyNumberFormat="1" applyFont="1" applyBorder="1" applyAlignment="1">
      <alignment horizontal="center" vertical="center" wrapText="1"/>
    </xf>
    <xf numFmtId="183" fontId="24" fillId="0" borderId="16" xfId="3" applyNumberFormat="1" applyFont="1" applyBorder="1" applyAlignment="1">
      <alignment horizontal="left" vertical="center"/>
    </xf>
    <xf numFmtId="183" fontId="24" fillId="0" borderId="15" xfId="3" applyNumberFormat="1" applyFont="1" applyBorder="1" applyAlignment="1">
      <alignment horizontal="left" vertical="center"/>
    </xf>
    <xf numFmtId="0" fontId="6" fillId="0" borderId="13" xfId="3" applyFont="1" applyBorder="1" applyAlignment="1">
      <alignment horizontal="center" vertical="center"/>
    </xf>
    <xf numFmtId="0" fontId="6" fillId="0" borderId="0" xfId="3" applyFont="1" applyBorder="1" applyAlignment="1">
      <alignment horizontal="center" vertical="center"/>
    </xf>
    <xf numFmtId="183" fontId="22" fillId="0" borderId="16" xfId="3" applyNumberFormat="1" applyFont="1" applyFill="1" applyBorder="1" applyAlignment="1">
      <alignment horizontal="left" vertical="center"/>
    </xf>
    <xf numFmtId="183" fontId="22" fillId="0" borderId="15" xfId="3" applyNumberFormat="1" applyFont="1" applyFill="1" applyBorder="1" applyAlignment="1">
      <alignment horizontal="left" vertical="center"/>
    </xf>
    <xf numFmtId="183" fontId="24" fillId="0" borderId="16" xfId="3" applyNumberFormat="1" applyFont="1" applyBorder="1" applyAlignment="1">
      <alignment horizontal="left" vertical="center" shrinkToFit="1"/>
    </xf>
    <xf numFmtId="183" fontId="24" fillId="0" borderId="15" xfId="3" applyNumberFormat="1" applyFont="1" applyBorder="1" applyAlignment="1">
      <alignment horizontal="left" vertical="center" shrinkToFit="1"/>
    </xf>
    <xf numFmtId="41" fontId="24" fillId="0" borderId="16" xfId="6" applyFont="1" applyBorder="1" applyAlignment="1">
      <alignment horizontal="left" vertical="center"/>
    </xf>
    <xf numFmtId="41" fontId="24" fillId="0" borderId="2" xfId="6" applyFont="1" applyBorder="1" applyAlignment="1">
      <alignment horizontal="left" vertical="center"/>
    </xf>
    <xf numFmtId="41" fontId="24" fillId="0" borderId="15" xfId="6" applyFont="1" applyBorder="1" applyAlignment="1">
      <alignment horizontal="left" vertical="center"/>
    </xf>
    <xf numFmtId="41" fontId="9" fillId="0" borderId="13" xfId="3" applyNumberFormat="1" applyFont="1" applyBorder="1" applyAlignment="1">
      <alignment horizontal="center" vertical="center"/>
    </xf>
    <xf numFmtId="0" fontId="9" fillId="0" borderId="0" xfId="3" applyFont="1" applyAlignment="1">
      <alignment horizontal="center" vertical="center"/>
    </xf>
    <xf numFmtId="41" fontId="22" fillId="0" borderId="16" xfId="6" applyFont="1" applyBorder="1" applyAlignment="1">
      <alignment horizontal="left" vertical="center"/>
    </xf>
    <xf numFmtId="41" fontId="22" fillId="0" borderId="2" xfId="6" applyFont="1" applyBorder="1" applyAlignment="1">
      <alignment horizontal="left" vertical="center"/>
    </xf>
    <xf numFmtId="41" fontId="22" fillId="0" borderId="15" xfId="6" applyFont="1" applyBorder="1" applyAlignment="1">
      <alignment horizontal="left" vertical="center"/>
    </xf>
    <xf numFmtId="43" fontId="6" fillId="0" borderId="13" xfId="3" applyNumberFormat="1" applyFont="1" applyBorder="1" applyAlignment="1">
      <alignment horizontal="center" vertical="center"/>
    </xf>
    <xf numFmtId="0" fontId="6" fillId="0" borderId="0" xfId="3" applyFont="1" applyAlignment="1">
      <alignment horizontal="center" vertical="center"/>
    </xf>
    <xf numFmtId="41" fontId="13" fillId="0" borderId="13" xfId="3" applyNumberFormat="1" applyFont="1" applyBorder="1" applyAlignment="1">
      <alignment horizontal="center" vertical="center"/>
    </xf>
    <xf numFmtId="0" fontId="13" fillId="0" borderId="0" xfId="3" applyFont="1" applyAlignment="1">
      <alignment horizontal="center" vertical="center"/>
    </xf>
    <xf numFmtId="41" fontId="22" fillId="0" borderId="16" xfId="6" applyFont="1" applyFill="1" applyBorder="1" applyAlignment="1">
      <alignment horizontal="left" vertical="center"/>
    </xf>
    <xf numFmtId="41" fontId="22" fillId="0" borderId="2" xfId="6" applyFont="1" applyFill="1" applyBorder="1" applyAlignment="1">
      <alignment horizontal="left" vertical="center"/>
    </xf>
    <xf numFmtId="41" fontId="22" fillId="0" borderId="15" xfId="6" applyFont="1" applyFill="1" applyBorder="1" applyAlignment="1">
      <alignment horizontal="left" vertical="center"/>
    </xf>
    <xf numFmtId="176" fontId="4" fillId="4" borderId="1" xfId="0" applyNumberFormat="1" applyFont="1" applyFill="1" applyBorder="1" applyAlignment="1">
      <alignment horizontal="center" vertical="center" shrinkToFit="1"/>
    </xf>
  </cellXfs>
  <cellStyles count="9">
    <cellStyle name="백분율 3" xfId="5"/>
    <cellStyle name="쉼표 [0] 2" xfId="4"/>
    <cellStyle name="쉼표 [0] 2 2" xfId="6"/>
    <cellStyle name="쉼표 [0] 3" xfId="7"/>
    <cellStyle name="표준" xfId="0" builtinId="0"/>
    <cellStyle name="표준 2 2" xfId="2"/>
    <cellStyle name="표준 2 2 2" xfId="8"/>
    <cellStyle name="표준 2 3" xfId="3"/>
    <cellStyle name="표준 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W318"/>
  <sheetViews>
    <sheetView tabSelected="1" view="pageBreakPreview" zoomScaleNormal="100" zoomScaleSheetLayoutView="100" workbookViewId="0">
      <selection activeCell="A2" sqref="A2"/>
    </sheetView>
  </sheetViews>
  <sheetFormatPr defaultRowHeight="17.100000000000001" customHeight="1"/>
  <cols>
    <col min="1" max="1" width="9.33203125" style="31"/>
    <col min="2" max="2" width="4.5" style="31" customWidth="1"/>
    <col min="3" max="3" width="8.6640625" style="31" customWidth="1"/>
    <col min="4" max="5" width="16.6640625" style="31" customWidth="1"/>
    <col min="6" max="6" width="6.6640625" style="31" customWidth="1"/>
    <col min="7" max="7" width="11.6640625" style="31" customWidth="1"/>
    <col min="8" max="9" width="16.6640625" style="31" customWidth="1"/>
    <col min="10" max="10" width="6.6640625" style="31" customWidth="1"/>
    <col min="11" max="11" width="11.83203125" style="31" customWidth="1"/>
    <col min="12" max="257" width="9.33203125" style="31"/>
    <col min="258" max="258" width="4.5" style="31" customWidth="1"/>
    <col min="259" max="259" width="8.6640625" style="31" customWidth="1"/>
    <col min="260" max="261" width="16.6640625" style="31" customWidth="1"/>
    <col min="262" max="262" width="6.6640625" style="31" customWidth="1"/>
    <col min="263" max="263" width="11.6640625" style="31" customWidth="1"/>
    <col min="264" max="265" width="16.6640625" style="31" customWidth="1"/>
    <col min="266" max="266" width="6.6640625" style="31" customWidth="1"/>
    <col min="267" max="267" width="11.83203125" style="31" customWidth="1"/>
    <col min="268" max="513" width="9.33203125" style="31"/>
    <col min="514" max="514" width="4.5" style="31" customWidth="1"/>
    <col min="515" max="515" width="8.6640625" style="31" customWidth="1"/>
    <col min="516" max="517" width="16.6640625" style="31" customWidth="1"/>
    <col min="518" max="518" width="6.6640625" style="31" customWidth="1"/>
    <col min="519" max="519" width="11.6640625" style="31" customWidth="1"/>
    <col min="520" max="521" width="16.6640625" style="31" customWidth="1"/>
    <col min="522" max="522" width="6.6640625" style="31" customWidth="1"/>
    <col min="523" max="523" width="11.83203125" style="31" customWidth="1"/>
    <col min="524" max="769" width="9.33203125" style="31"/>
    <col min="770" max="770" width="4.5" style="31" customWidth="1"/>
    <col min="771" max="771" width="8.6640625" style="31" customWidth="1"/>
    <col min="772" max="773" width="16.6640625" style="31" customWidth="1"/>
    <col min="774" max="774" width="6.6640625" style="31" customWidth="1"/>
    <col min="775" max="775" width="11.6640625" style="31" customWidth="1"/>
    <col min="776" max="777" width="16.6640625" style="31" customWidth="1"/>
    <col min="778" max="778" width="6.6640625" style="31" customWidth="1"/>
    <col min="779" max="779" width="11.83203125" style="31" customWidth="1"/>
    <col min="780" max="1025" width="9.33203125" style="31"/>
    <col min="1026" max="1026" width="4.5" style="31" customWidth="1"/>
    <col min="1027" max="1027" width="8.6640625" style="31" customWidth="1"/>
    <col min="1028" max="1029" width="16.6640625" style="31" customWidth="1"/>
    <col min="1030" max="1030" width="6.6640625" style="31" customWidth="1"/>
    <col min="1031" max="1031" width="11.6640625" style="31" customWidth="1"/>
    <col min="1032" max="1033" width="16.6640625" style="31" customWidth="1"/>
    <col min="1034" max="1034" width="6.6640625" style="31" customWidth="1"/>
    <col min="1035" max="1035" width="11.83203125" style="31" customWidth="1"/>
    <col min="1036" max="1281" width="9.33203125" style="31"/>
    <col min="1282" max="1282" width="4.5" style="31" customWidth="1"/>
    <col min="1283" max="1283" width="8.6640625" style="31" customWidth="1"/>
    <col min="1284" max="1285" width="16.6640625" style="31" customWidth="1"/>
    <col min="1286" max="1286" width="6.6640625" style="31" customWidth="1"/>
    <col min="1287" max="1287" width="11.6640625" style="31" customWidth="1"/>
    <col min="1288" max="1289" width="16.6640625" style="31" customWidth="1"/>
    <col min="1290" max="1290" width="6.6640625" style="31" customWidth="1"/>
    <col min="1291" max="1291" width="11.83203125" style="31" customWidth="1"/>
    <col min="1292" max="1537" width="9.33203125" style="31"/>
    <col min="1538" max="1538" width="4.5" style="31" customWidth="1"/>
    <col min="1539" max="1539" width="8.6640625" style="31" customWidth="1"/>
    <col min="1540" max="1541" width="16.6640625" style="31" customWidth="1"/>
    <col min="1542" max="1542" width="6.6640625" style="31" customWidth="1"/>
    <col min="1543" max="1543" width="11.6640625" style="31" customWidth="1"/>
    <col min="1544" max="1545" width="16.6640625" style="31" customWidth="1"/>
    <col min="1546" max="1546" width="6.6640625" style="31" customWidth="1"/>
    <col min="1547" max="1547" width="11.83203125" style="31" customWidth="1"/>
    <col min="1548" max="1793" width="9.33203125" style="31"/>
    <col min="1794" max="1794" width="4.5" style="31" customWidth="1"/>
    <col min="1795" max="1795" width="8.6640625" style="31" customWidth="1"/>
    <col min="1796" max="1797" width="16.6640625" style="31" customWidth="1"/>
    <col min="1798" max="1798" width="6.6640625" style="31" customWidth="1"/>
    <col min="1799" max="1799" width="11.6640625" style="31" customWidth="1"/>
    <col min="1800" max="1801" width="16.6640625" style="31" customWidth="1"/>
    <col min="1802" max="1802" width="6.6640625" style="31" customWidth="1"/>
    <col min="1803" max="1803" width="11.83203125" style="31" customWidth="1"/>
    <col min="1804" max="2049" width="9.33203125" style="31"/>
    <col min="2050" max="2050" width="4.5" style="31" customWidth="1"/>
    <col min="2051" max="2051" width="8.6640625" style="31" customWidth="1"/>
    <col min="2052" max="2053" width="16.6640625" style="31" customWidth="1"/>
    <col min="2054" max="2054" width="6.6640625" style="31" customWidth="1"/>
    <col min="2055" max="2055" width="11.6640625" style="31" customWidth="1"/>
    <col min="2056" max="2057" width="16.6640625" style="31" customWidth="1"/>
    <col min="2058" max="2058" width="6.6640625" style="31" customWidth="1"/>
    <col min="2059" max="2059" width="11.83203125" style="31" customWidth="1"/>
    <col min="2060" max="2305" width="9.33203125" style="31"/>
    <col min="2306" max="2306" width="4.5" style="31" customWidth="1"/>
    <col min="2307" max="2307" width="8.6640625" style="31" customWidth="1"/>
    <col min="2308" max="2309" width="16.6640625" style="31" customWidth="1"/>
    <col min="2310" max="2310" width="6.6640625" style="31" customWidth="1"/>
    <col min="2311" max="2311" width="11.6640625" style="31" customWidth="1"/>
    <col min="2312" max="2313" width="16.6640625" style="31" customWidth="1"/>
    <col min="2314" max="2314" width="6.6640625" style="31" customWidth="1"/>
    <col min="2315" max="2315" width="11.83203125" style="31" customWidth="1"/>
    <col min="2316" max="2561" width="9.33203125" style="31"/>
    <col min="2562" max="2562" width="4.5" style="31" customWidth="1"/>
    <col min="2563" max="2563" width="8.6640625" style="31" customWidth="1"/>
    <col min="2564" max="2565" width="16.6640625" style="31" customWidth="1"/>
    <col min="2566" max="2566" width="6.6640625" style="31" customWidth="1"/>
    <col min="2567" max="2567" width="11.6640625" style="31" customWidth="1"/>
    <col min="2568" max="2569" width="16.6640625" style="31" customWidth="1"/>
    <col min="2570" max="2570" width="6.6640625" style="31" customWidth="1"/>
    <col min="2571" max="2571" width="11.83203125" style="31" customWidth="1"/>
    <col min="2572" max="2817" width="9.33203125" style="31"/>
    <col min="2818" max="2818" width="4.5" style="31" customWidth="1"/>
    <col min="2819" max="2819" width="8.6640625" style="31" customWidth="1"/>
    <col min="2820" max="2821" width="16.6640625" style="31" customWidth="1"/>
    <col min="2822" max="2822" width="6.6640625" style="31" customWidth="1"/>
    <col min="2823" max="2823" width="11.6640625" style="31" customWidth="1"/>
    <col min="2824" max="2825" width="16.6640625" style="31" customWidth="1"/>
    <col min="2826" max="2826" width="6.6640625" style="31" customWidth="1"/>
    <col min="2827" max="2827" width="11.83203125" style="31" customWidth="1"/>
    <col min="2828" max="3073" width="9.33203125" style="31"/>
    <col min="3074" max="3074" width="4.5" style="31" customWidth="1"/>
    <col min="3075" max="3075" width="8.6640625" style="31" customWidth="1"/>
    <col min="3076" max="3077" width="16.6640625" style="31" customWidth="1"/>
    <col min="3078" max="3078" width="6.6640625" style="31" customWidth="1"/>
    <col min="3079" max="3079" width="11.6640625" style="31" customWidth="1"/>
    <col min="3080" max="3081" width="16.6640625" style="31" customWidth="1"/>
    <col min="3082" max="3082" width="6.6640625" style="31" customWidth="1"/>
    <col min="3083" max="3083" width="11.83203125" style="31" customWidth="1"/>
    <col min="3084" max="3329" width="9.33203125" style="31"/>
    <col min="3330" max="3330" width="4.5" style="31" customWidth="1"/>
    <col min="3331" max="3331" width="8.6640625" style="31" customWidth="1"/>
    <col min="3332" max="3333" width="16.6640625" style="31" customWidth="1"/>
    <col min="3334" max="3334" width="6.6640625" style="31" customWidth="1"/>
    <col min="3335" max="3335" width="11.6640625" style="31" customWidth="1"/>
    <col min="3336" max="3337" width="16.6640625" style="31" customWidth="1"/>
    <col min="3338" max="3338" width="6.6640625" style="31" customWidth="1"/>
    <col min="3339" max="3339" width="11.83203125" style="31" customWidth="1"/>
    <col min="3340" max="3585" width="9.33203125" style="31"/>
    <col min="3586" max="3586" width="4.5" style="31" customWidth="1"/>
    <col min="3587" max="3587" width="8.6640625" style="31" customWidth="1"/>
    <col min="3588" max="3589" width="16.6640625" style="31" customWidth="1"/>
    <col min="3590" max="3590" width="6.6640625" style="31" customWidth="1"/>
    <col min="3591" max="3591" width="11.6640625" style="31" customWidth="1"/>
    <col min="3592" max="3593" width="16.6640625" style="31" customWidth="1"/>
    <col min="3594" max="3594" width="6.6640625" style="31" customWidth="1"/>
    <col min="3595" max="3595" width="11.83203125" style="31" customWidth="1"/>
    <col min="3596" max="3841" width="9.33203125" style="31"/>
    <col min="3842" max="3842" width="4.5" style="31" customWidth="1"/>
    <col min="3843" max="3843" width="8.6640625" style="31" customWidth="1"/>
    <col min="3844" max="3845" width="16.6640625" style="31" customWidth="1"/>
    <col min="3846" max="3846" width="6.6640625" style="31" customWidth="1"/>
    <col min="3847" max="3847" width="11.6640625" style="31" customWidth="1"/>
    <col min="3848" max="3849" width="16.6640625" style="31" customWidth="1"/>
    <col min="3850" max="3850" width="6.6640625" style="31" customWidth="1"/>
    <col min="3851" max="3851" width="11.83203125" style="31" customWidth="1"/>
    <col min="3852" max="4097" width="9.33203125" style="31"/>
    <col min="4098" max="4098" width="4.5" style="31" customWidth="1"/>
    <col min="4099" max="4099" width="8.6640625" style="31" customWidth="1"/>
    <col min="4100" max="4101" width="16.6640625" style="31" customWidth="1"/>
    <col min="4102" max="4102" width="6.6640625" style="31" customWidth="1"/>
    <col min="4103" max="4103" width="11.6640625" style="31" customWidth="1"/>
    <col min="4104" max="4105" width="16.6640625" style="31" customWidth="1"/>
    <col min="4106" max="4106" width="6.6640625" style="31" customWidth="1"/>
    <col min="4107" max="4107" width="11.83203125" style="31" customWidth="1"/>
    <col min="4108" max="4353" width="9.33203125" style="31"/>
    <col min="4354" max="4354" width="4.5" style="31" customWidth="1"/>
    <col min="4355" max="4355" width="8.6640625" style="31" customWidth="1"/>
    <col min="4356" max="4357" width="16.6640625" style="31" customWidth="1"/>
    <col min="4358" max="4358" width="6.6640625" style="31" customWidth="1"/>
    <col min="4359" max="4359" width="11.6640625" style="31" customWidth="1"/>
    <col min="4360" max="4361" width="16.6640625" style="31" customWidth="1"/>
    <col min="4362" max="4362" width="6.6640625" style="31" customWidth="1"/>
    <col min="4363" max="4363" width="11.83203125" style="31" customWidth="1"/>
    <col min="4364" max="4609" width="9.33203125" style="31"/>
    <col min="4610" max="4610" width="4.5" style="31" customWidth="1"/>
    <col min="4611" max="4611" width="8.6640625" style="31" customWidth="1"/>
    <col min="4612" max="4613" width="16.6640625" style="31" customWidth="1"/>
    <col min="4614" max="4614" width="6.6640625" style="31" customWidth="1"/>
    <col min="4615" max="4615" width="11.6640625" style="31" customWidth="1"/>
    <col min="4616" max="4617" width="16.6640625" style="31" customWidth="1"/>
    <col min="4618" max="4618" width="6.6640625" style="31" customWidth="1"/>
    <col min="4619" max="4619" width="11.83203125" style="31" customWidth="1"/>
    <col min="4620" max="4865" width="9.33203125" style="31"/>
    <col min="4866" max="4866" width="4.5" style="31" customWidth="1"/>
    <col min="4867" max="4867" width="8.6640625" style="31" customWidth="1"/>
    <col min="4868" max="4869" width="16.6640625" style="31" customWidth="1"/>
    <col min="4870" max="4870" width="6.6640625" style="31" customWidth="1"/>
    <col min="4871" max="4871" width="11.6640625" style="31" customWidth="1"/>
    <col min="4872" max="4873" width="16.6640625" style="31" customWidth="1"/>
    <col min="4874" max="4874" width="6.6640625" style="31" customWidth="1"/>
    <col min="4875" max="4875" width="11.83203125" style="31" customWidth="1"/>
    <col min="4876" max="5121" width="9.33203125" style="31"/>
    <col min="5122" max="5122" width="4.5" style="31" customWidth="1"/>
    <col min="5123" max="5123" width="8.6640625" style="31" customWidth="1"/>
    <col min="5124" max="5125" width="16.6640625" style="31" customWidth="1"/>
    <col min="5126" max="5126" width="6.6640625" style="31" customWidth="1"/>
    <col min="5127" max="5127" width="11.6640625" style="31" customWidth="1"/>
    <col min="5128" max="5129" width="16.6640625" style="31" customWidth="1"/>
    <col min="5130" max="5130" width="6.6640625" style="31" customWidth="1"/>
    <col min="5131" max="5131" width="11.83203125" style="31" customWidth="1"/>
    <col min="5132" max="5377" width="9.33203125" style="31"/>
    <col min="5378" max="5378" width="4.5" style="31" customWidth="1"/>
    <col min="5379" max="5379" width="8.6640625" style="31" customWidth="1"/>
    <col min="5380" max="5381" width="16.6640625" style="31" customWidth="1"/>
    <col min="5382" max="5382" width="6.6640625" style="31" customWidth="1"/>
    <col min="5383" max="5383" width="11.6640625" style="31" customWidth="1"/>
    <col min="5384" max="5385" width="16.6640625" style="31" customWidth="1"/>
    <col min="5386" max="5386" width="6.6640625" style="31" customWidth="1"/>
    <col min="5387" max="5387" width="11.83203125" style="31" customWidth="1"/>
    <col min="5388" max="5633" width="9.33203125" style="31"/>
    <col min="5634" max="5634" width="4.5" style="31" customWidth="1"/>
    <col min="5635" max="5635" width="8.6640625" style="31" customWidth="1"/>
    <col min="5636" max="5637" width="16.6640625" style="31" customWidth="1"/>
    <col min="5638" max="5638" width="6.6640625" style="31" customWidth="1"/>
    <col min="5639" max="5639" width="11.6640625" style="31" customWidth="1"/>
    <col min="5640" max="5641" width="16.6640625" style="31" customWidth="1"/>
    <col min="5642" max="5642" width="6.6640625" style="31" customWidth="1"/>
    <col min="5643" max="5643" width="11.83203125" style="31" customWidth="1"/>
    <col min="5644" max="5889" width="9.33203125" style="31"/>
    <col min="5890" max="5890" width="4.5" style="31" customWidth="1"/>
    <col min="5891" max="5891" width="8.6640625" style="31" customWidth="1"/>
    <col min="5892" max="5893" width="16.6640625" style="31" customWidth="1"/>
    <col min="5894" max="5894" width="6.6640625" style="31" customWidth="1"/>
    <col min="5895" max="5895" width="11.6640625" style="31" customWidth="1"/>
    <col min="5896" max="5897" width="16.6640625" style="31" customWidth="1"/>
    <col min="5898" max="5898" width="6.6640625" style="31" customWidth="1"/>
    <col min="5899" max="5899" width="11.83203125" style="31" customWidth="1"/>
    <col min="5900" max="6145" width="9.33203125" style="31"/>
    <col min="6146" max="6146" width="4.5" style="31" customWidth="1"/>
    <col min="6147" max="6147" width="8.6640625" style="31" customWidth="1"/>
    <col min="6148" max="6149" width="16.6640625" style="31" customWidth="1"/>
    <col min="6150" max="6150" width="6.6640625" style="31" customWidth="1"/>
    <col min="6151" max="6151" width="11.6640625" style="31" customWidth="1"/>
    <col min="6152" max="6153" width="16.6640625" style="31" customWidth="1"/>
    <col min="6154" max="6154" width="6.6640625" style="31" customWidth="1"/>
    <col min="6155" max="6155" width="11.83203125" style="31" customWidth="1"/>
    <col min="6156" max="6401" width="9.33203125" style="31"/>
    <col min="6402" max="6402" width="4.5" style="31" customWidth="1"/>
    <col min="6403" max="6403" width="8.6640625" style="31" customWidth="1"/>
    <col min="6404" max="6405" width="16.6640625" style="31" customWidth="1"/>
    <col min="6406" max="6406" width="6.6640625" style="31" customWidth="1"/>
    <col min="6407" max="6407" width="11.6640625" style="31" customWidth="1"/>
    <col min="6408" max="6409" width="16.6640625" style="31" customWidth="1"/>
    <col min="6410" max="6410" width="6.6640625" style="31" customWidth="1"/>
    <col min="6411" max="6411" width="11.83203125" style="31" customWidth="1"/>
    <col min="6412" max="6657" width="9.33203125" style="31"/>
    <col min="6658" max="6658" width="4.5" style="31" customWidth="1"/>
    <col min="6659" max="6659" width="8.6640625" style="31" customWidth="1"/>
    <col min="6660" max="6661" width="16.6640625" style="31" customWidth="1"/>
    <col min="6662" max="6662" width="6.6640625" style="31" customWidth="1"/>
    <col min="6663" max="6663" width="11.6640625" style="31" customWidth="1"/>
    <col min="6664" max="6665" width="16.6640625" style="31" customWidth="1"/>
    <col min="6666" max="6666" width="6.6640625" style="31" customWidth="1"/>
    <col min="6667" max="6667" width="11.83203125" style="31" customWidth="1"/>
    <col min="6668" max="6913" width="9.33203125" style="31"/>
    <col min="6914" max="6914" width="4.5" style="31" customWidth="1"/>
    <col min="6915" max="6915" width="8.6640625" style="31" customWidth="1"/>
    <col min="6916" max="6917" width="16.6640625" style="31" customWidth="1"/>
    <col min="6918" max="6918" width="6.6640625" style="31" customWidth="1"/>
    <col min="6919" max="6919" width="11.6640625" style="31" customWidth="1"/>
    <col min="6920" max="6921" width="16.6640625" style="31" customWidth="1"/>
    <col min="6922" max="6922" width="6.6640625" style="31" customWidth="1"/>
    <col min="6923" max="6923" width="11.83203125" style="31" customWidth="1"/>
    <col min="6924" max="7169" width="9.33203125" style="31"/>
    <col min="7170" max="7170" width="4.5" style="31" customWidth="1"/>
    <col min="7171" max="7171" width="8.6640625" style="31" customWidth="1"/>
    <col min="7172" max="7173" width="16.6640625" style="31" customWidth="1"/>
    <col min="7174" max="7174" width="6.6640625" style="31" customWidth="1"/>
    <col min="7175" max="7175" width="11.6640625" style="31" customWidth="1"/>
    <col min="7176" max="7177" width="16.6640625" style="31" customWidth="1"/>
    <col min="7178" max="7178" width="6.6640625" style="31" customWidth="1"/>
    <col min="7179" max="7179" width="11.83203125" style="31" customWidth="1"/>
    <col min="7180" max="7425" width="9.33203125" style="31"/>
    <col min="7426" max="7426" width="4.5" style="31" customWidth="1"/>
    <col min="7427" max="7427" width="8.6640625" style="31" customWidth="1"/>
    <col min="7428" max="7429" width="16.6640625" style="31" customWidth="1"/>
    <col min="7430" max="7430" width="6.6640625" style="31" customWidth="1"/>
    <col min="7431" max="7431" width="11.6640625" style="31" customWidth="1"/>
    <col min="7432" max="7433" width="16.6640625" style="31" customWidth="1"/>
    <col min="7434" max="7434" width="6.6640625" style="31" customWidth="1"/>
    <col min="7435" max="7435" width="11.83203125" style="31" customWidth="1"/>
    <col min="7436" max="7681" width="9.33203125" style="31"/>
    <col min="7682" max="7682" width="4.5" style="31" customWidth="1"/>
    <col min="7683" max="7683" width="8.6640625" style="31" customWidth="1"/>
    <col min="7684" max="7685" width="16.6640625" style="31" customWidth="1"/>
    <col min="7686" max="7686" width="6.6640625" style="31" customWidth="1"/>
    <col min="7687" max="7687" width="11.6640625" style="31" customWidth="1"/>
    <col min="7688" max="7689" width="16.6640625" style="31" customWidth="1"/>
    <col min="7690" max="7690" width="6.6640625" style="31" customWidth="1"/>
    <col min="7691" max="7691" width="11.83203125" style="31" customWidth="1"/>
    <col min="7692" max="7937" width="9.33203125" style="31"/>
    <col min="7938" max="7938" width="4.5" style="31" customWidth="1"/>
    <col min="7939" max="7939" width="8.6640625" style="31" customWidth="1"/>
    <col min="7940" max="7941" width="16.6640625" style="31" customWidth="1"/>
    <col min="7942" max="7942" width="6.6640625" style="31" customWidth="1"/>
    <col min="7943" max="7943" width="11.6640625" style="31" customWidth="1"/>
    <col min="7944" max="7945" width="16.6640625" style="31" customWidth="1"/>
    <col min="7946" max="7946" width="6.6640625" style="31" customWidth="1"/>
    <col min="7947" max="7947" width="11.83203125" style="31" customWidth="1"/>
    <col min="7948" max="8193" width="9.33203125" style="31"/>
    <col min="8194" max="8194" width="4.5" style="31" customWidth="1"/>
    <col min="8195" max="8195" width="8.6640625" style="31" customWidth="1"/>
    <col min="8196" max="8197" width="16.6640625" style="31" customWidth="1"/>
    <col min="8198" max="8198" width="6.6640625" style="31" customWidth="1"/>
    <col min="8199" max="8199" width="11.6640625" style="31" customWidth="1"/>
    <col min="8200" max="8201" width="16.6640625" style="31" customWidth="1"/>
    <col min="8202" max="8202" width="6.6640625" style="31" customWidth="1"/>
    <col min="8203" max="8203" width="11.83203125" style="31" customWidth="1"/>
    <col min="8204" max="8449" width="9.33203125" style="31"/>
    <col min="8450" max="8450" width="4.5" style="31" customWidth="1"/>
    <col min="8451" max="8451" width="8.6640625" style="31" customWidth="1"/>
    <col min="8452" max="8453" width="16.6640625" style="31" customWidth="1"/>
    <col min="8454" max="8454" width="6.6640625" style="31" customWidth="1"/>
    <col min="8455" max="8455" width="11.6640625" style="31" customWidth="1"/>
    <col min="8456" max="8457" width="16.6640625" style="31" customWidth="1"/>
    <col min="8458" max="8458" width="6.6640625" style="31" customWidth="1"/>
    <col min="8459" max="8459" width="11.83203125" style="31" customWidth="1"/>
    <col min="8460" max="8705" width="9.33203125" style="31"/>
    <col min="8706" max="8706" width="4.5" style="31" customWidth="1"/>
    <col min="8707" max="8707" width="8.6640625" style="31" customWidth="1"/>
    <col min="8708" max="8709" width="16.6640625" style="31" customWidth="1"/>
    <col min="8710" max="8710" width="6.6640625" style="31" customWidth="1"/>
    <col min="8711" max="8711" width="11.6640625" style="31" customWidth="1"/>
    <col min="8712" max="8713" width="16.6640625" style="31" customWidth="1"/>
    <col min="8714" max="8714" width="6.6640625" style="31" customWidth="1"/>
    <col min="8715" max="8715" width="11.83203125" style="31" customWidth="1"/>
    <col min="8716" max="8961" width="9.33203125" style="31"/>
    <col min="8962" max="8962" width="4.5" style="31" customWidth="1"/>
    <col min="8963" max="8963" width="8.6640625" style="31" customWidth="1"/>
    <col min="8964" max="8965" width="16.6640625" style="31" customWidth="1"/>
    <col min="8966" max="8966" width="6.6640625" style="31" customWidth="1"/>
    <col min="8967" max="8967" width="11.6640625" style="31" customWidth="1"/>
    <col min="8968" max="8969" width="16.6640625" style="31" customWidth="1"/>
    <col min="8970" max="8970" width="6.6640625" style="31" customWidth="1"/>
    <col min="8971" max="8971" width="11.83203125" style="31" customWidth="1"/>
    <col min="8972" max="9217" width="9.33203125" style="31"/>
    <col min="9218" max="9218" width="4.5" style="31" customWidth="1"/>
    <col min="9219" max="9219" width="8.6640625" style="31" customWidth="1"/>
    <col min="9220" max="9221" width="16.6640625" style="31" customWidth="1"/>
    <col min="9222" max="9222" width="6.6640625" style="31" customWidth="1"/>
    <col min="9223" max="9223" width="11.6640625" style="31" customWidth="1"/>
    <col min="9224" max="9225" width="16.6640625" style="31" customWidth="1"/>
    <col min="9226" max="9226" width="6.6640625" style="31" customWidth="1"/>
    <col min="9227" max="9227" width="11.83203125" style="31" customWidth="1"/>
    <col min="9228" max="9473" width="9.33203125" style="31"/>
    <col min="9474" max="9474" width="4.5" style="31" customWidth="1"/>
    <col min="9475" max="9475" width="8.6640625" style="31" customWidth="1"/>
    <col min="9476" max="9477" width="16.6640625" style="31" customWidth="1"/>
    <col min="9478" max="9478" width="6.6640625" style="31" customWidth="1"/>
    <col min="9479" max="9479" width="11.6640625" style="31" customWidth="1"/>
    <col min="9480" max="9481" width="16.6640625" style="31" customWidth="1"/>
    <col min="9482" max="9482" width="6.6640625" style="31" customWidth="1"/>
    <col min="9483" max="9483" width="11.83203125" style="31" customWidth="1"/>
    <col min="9484" max="9729" width="9.33203125" style="31"/>
    <col min="9730" max="9730" width="4.5" style="31" customWidth="1"/>
    <col min="9731" max="9731" width="8.6640625" style="31" customWidth="1"/>
    <col min="9732" max="9733" width="16.6640625" style="31" customWidth="1"/>
    <col min="9734" max="9734" width="6.6640625" style="31" customWidth="1"/>
    <col min="9735" max="9735" width="11.6640625" style="31" customWidth="1"/>
    <col min="9736" max="9737" width="16.6640625" style="31" customWidth="1"/>
    <col min="9738" max="9738" width="6.6640625" style="31" customWidth="1"/>
    <col min="9739" max="9739" width="11.83203125" style="31" customWidth="1"/>
    <col min="9740" max="9985" width="9.33203125" style="31"/>
    <col min="9986" max="9986" width="4.5" style="31" customWidth="1"/>
    <col min="9987" max="9987" width="8.6640625" style="31" customWidth="1"/>
    <col min="9988" max="9989" width="16.6640625" style="31" customWidth="1"/>
    <col min="9990" max="9990" width="6.6640625" style="31" customWidth="1"/>
    <col min="9991" max="9991" width="11.6640625" style="31" customWidth="1"/>
    <col min="9992" max="9993" width="16.6640625" style="31" customWidth="1"/>
    <col min="9994" max="9994" width="6.6640625" style="31" customWidth="1"/>
    <col min="9995" max="9995" width="11.83203125" style="31" customWidth="1"/>
    <col min="9996" max="10241" width="9.33203125" style="31"/>
    <col min="10242" max="10242" width="4.5" style="31" customWidth="1"/>
    <col min="10243" max="10243" width="8.6640625" style="31" customWidth="1"/>
    <col min="10244" max="10245" width="16.6640625" style="31" customWidth="1"/>
    <col min="10246" max="10246" width="6.6640625" style="31" customWidth="1"/>
    <col min="10247" max="10247" width="11.6640625" style="31" customWidth="1"/>
    <col min="10248" max="10249" width="16.6640625" style="31" customWidth="1"/>
    <col min="10250" max="10250" width="6.6640625" style="31" customWidth="1"/>
    <col min="10251" max="10251" width="11.83203125" style="31" customWidth="1"/>
    <col min="10252" max="10497" width="9.33203125" style="31"/>
    <col min="10498" max="10498" width="4.5" style="31" customWidth="1"/>
    <col min="10499" max="10499" width="8.6640625" style="31" customWidth="1"/>
    <col min="10500" max="10501" width="16.6640625" style="31" customWidth="1"/>
    <col min="10502" max="10502" width="6.6640625" style="31" customWidth="1"/>
    <col min="10503" max="10503" width="11.6640625" style="31" customWidth="1"/>
    <col min="10504" max="10505" width="16.6640625" style="31" customWidth="1"/>
    <col min="10506" max="10506" width="6.6640625" style="31" customWidth="1"/>
    <col min="10507" max="10507" width="11.83203125" style="31" customWidth="1"/>
    <col min="10508" max="10753" width="9.33203125" style="31"/>
    <col min="10754" max="10754" width="4.5" style="31" customWidth="1"/>
    <col min="10755" max="10755" width="8.6640625" style="31" customWidth="1"/>
    <col min="10756" max="10757" width="16.6640625" style="31" customWidth="1"/>
    <col min="10758" max="10758" width="6.6640625" style="31" customWidth="1"/>
    <col min="10759" max="10759" width="11.6640625" style="31" customWidth="1"/>
    <col min="10760" max="10761" width="16.6640625" style="31" customWidth="1"/>
    <col min="10762" max="10762" width="6.6640625" style="31" customWidth="1"/>
    <col min="10763" max="10763" width="11.83203125" style="31" customWidth="1"/>
    <col min="10764" max="11009" width="9.33203125" style="31"/>
    <col min="11010" max="11010" width="4.5" style="31" customWidth="1"/>
    <col min="11011" max="11011" width="8.6640625" style="31" customWidth="1"/>
    <col min="11012" max="11013" width="16.6640625" style="31" customWidth="1"/>
    <col min="11014" max="11014" width="6.6640625" style="31" customWidth="1"/>
    <col min="11015" max="11015" width="11.6640625" style="31" customWidth="1"/>
    <col min="11016" max="11017" width="16.6640625" style="31" customWidth="1"/>
    <col min="11018" max="11018" width="6.6640625" style="31" customWidth="1"/>
    <col min="11019" max="11019" width="11.83203125" style="31" customWidth="1"/>
    <col min="11020" max="11265" width="9.33203125" style="31"/>
    <col min="11266" max="11266" width="4.5" style="31" customWidth="1"/>
    <col min="11267" max="11267" width="8.6640625" style="31" customWidth="1"/>
    <col min="11268" max="11269" width="16.6640625" style="31" customWidth="1"/>
    <col min="11270" max="11270" width="6.6640625" style="31" customWidth="1"/>
    <col min="11271" max="11271" width="11.6640625" style="31" customWidth="1"/>
    <col min="11272" max="11273" width="16.6640625" style="31" customWidth="1"/>
    <col min="11274" max="11274" width="6.6640625" style="31" customWidth="1"/>
    <col min="11275" max="11275" width="11.83203125" style="31" customWidth="1"/>
    <col min="11276" max="11521" width="9.33203125" style="31"/>
    <col min="11522" max="11522" width="4.5" style="31" customWidth="1"/>
    <col min="11523" max="11523" width="8.6640625" style="31" customWidth="1"/>
    <col min="11524" max="11525" width="16.6640625" style="31" customWidth="1"/>
    <col min="11526" max="11526" width="6.6640625" style="31" customWidth="1"/>
    <col min="11527" max="11527" width="11.6640625" style="31" customWidth="1"/>
    <col min="11528" max="11529" width="16.6640625" style="31" customWidth="1"/>
    <col min="11530" max="11530" width="6.6640625" style="31" customWidth="1"/>
    <col min="11531" max="11531" width="11.83203125" style="31" customWidth="1"/>
    <col min="11532" max="11777" width="9.33203125" style="31"/>
    <col min="11778" max="11778" width="4.5" style="31" customWidth="1"/>
    <col min="11779" max="11779" width="8.6640625" style="31" customWidth="1"/>
    <col min="11780" max="11781" width="16.6640625" style="31" customWidth="1"/>
    <col min="11782" max="11782" width="6.6640625" style="31" customWidth="1"/>
    <col min="11783" max="11783" width="11.6640625" style="31" customWidth="1"/>
    <col min="11784" max="11785" width="16.6640625" style="31" customWidth="1"/>
    <col min="11786" max="11786" width="6.6640625" style="31" customWidth="1"/>
    <col min="11787" max="11787" width="11.83203125" style="31" customWidth="1"/>
    <col min="11788" max="12033" width="9.33203125" style="31"/>
    <col min="12034" max="12034" width="4.5" style="31" customWidth="1"/>
    <col min="12035" max="12035" width="8.6640625" style="31" customWidth="1"/>
    <col min="12036" max="12037" width="16.6640625" style="31" customWidth="1"/>
    <col min="12038" max="12038" width="6.6640625" style="31" customWidth="1"/>
    <col min="12039" max="12039" width="11.6640625" style="31" customWidth="1"/>
    <col min="12040" max="12041" width="16.6640625" style="31" customWidth="1"/>
    <col min="12042" max="12042" width="6.6640625" style="31" customWidth="1"/>
    <col min="12043" max="12043" width="11.83203125" style="31" customWidth="1"/>
    <col min="12044" max="12289" width="9.33203125" style="31"/>
    <col min="12290" max="12290" width="4.5" style="31" customWidth="1"/>
    <col min="12291" max="12291" width="8.6640625" style="31" customWidth="1"/>
    <col min="12292" max="12293" width="16.6640625" style="31" customWidth="1"/>
    <col min="12294" max="12294" width="6.6640625" style="31" customWidth="1"/>
    <col min="12295" max="12295" width="11.6640625" style="31" customWidth="1"/>
    <col min="12296" max="12297" width="16.6640625" style="31" customWidth="1"/>
    <col min="12298" max="12298" width="6.6640625" style="31" customWidth="1"/>
    <col min="12299" max="12299" width="11.83203125" style="31" customWidth="1"/>
    <col min="12300" max="12545" width="9.33203125" style="31"/>
    <col min="12546" max="12546" width="4.5" style="31" customWidth="1"/>
    <col min="12547" max="12547" width="8.6640625" style="31" customWidth="1"/>
    <col min="12548" max="12549" width="16.6640625" style="31" customWidth="1"/>
    <col min="12550" max="12550" width="6.6640625" style="31" customWidth="1"/>
    <col min="12551" max="12551" width="11.6640625" style="31" customWidth="1"/>
    <col min="12552" max="12553" width="16.6640625" style="31" customWidth="1"/>
    <col min="12554" max="12554" width="6.6640625" style="31" customWidth="1"/>
    <col min="12555" max="12555" width="11.83203125" style="31" customWidth="1"/>
    <col min="12556" max="12801" width="9.33203125" style="31"/>
    <col min="12802" max="12802" width="4.5" style="31" customWidth="1"/>
    <col min="12803" max="12803" width="8.6640625" style="31" customWidth="1"/>
    <col min="12804" max="12805" width="16.6640625" style="31" customWidth="1"/>
    <col min="12806" max="12806" width="6.6640625" style="31" customWidth="1"/>
    <col min="12807" max="12807" width="11.6640625" style="31" customWidth="1"/>
    <col min="12808" max="12809" width="16.6640625" style="31" customWidth="1"/>
    <col min="12810" max="12810" width="6.6640625" style="31" customWidth="1"/>
    <col min="12811" max="12811" width="11.83203125" style="31" customWidth="1"/>
    <col min="12812" max="13057" width="9.33203125" style="31"/>
    <col min="13058" max="13058" width="4.5" style="31" customWidth="1"/>
    <col min="13059" max="13059" width="8.6640625" style="31" customWidth="1"/>
    <col min="13060" max="13061" width="16.6640625" style="31" customWidth="1"/>
    <col min="13062" max="13062" width="6.6640625" style="31" customWidth="1"/>
    <col min="13063" max="13063" width="11.6640625" style="31" customWidth="1"/>
    <col min="13064" max="13065" width="16.6640625" style="31" customWidth="1"/>
    <col min="13066" max="13066" width="6.6640625" style="31" customWidth="1"/>
    <col min="13067" max="13067" width="11.83203125" style="31" customWidth="1"/>
    <col min="13068" max="13313" width="9.33203125" style="31"/>
    <col min="13314" max="13314" width="4.5" style="31" customWidth="1"/>
    <col min="13315" max="13315" width="8.6640625" style="31" customWidth="1"/>
    <col min="13316" max="13317" width="16.6640625" style="31" customWidth="1"/>
    <col min="13318" max="13318" width="6.6640625" style="31" customWidth="1"/>
    <col min="13319" max="13319" width="11.6640625" style="31" customWidth="1"/>
    <col min="13320" max="13321" width="16.6640625" style="31" customWidth="1"/>
    <col min="13322" max="13322" width="6.6640625" style="31" customWidth="1"/>
    <col min="13323" max="13323" width="11.83203125" style="31" customWidth="1"/>
    <col min="13324" max="13569" width="9.33203125" style="31"/>
    <col min="13570" max="13570" width="4.5" style="31" customWidth="1"/>
    <col min="13571" max="13571" width="8.6640625" style="31" customWidth="1"/>
    <col min="13572" max="13573" width="16.6640625" style="31" customWidth="1"/>
    <col min="13574" max="13574" width="6.6640625" style="31" customWidth="1"/>
    <col min="13575" max="13575" width="11.6640625" style="31" customWidth="1"/>
    <col min="13576" max="13577" width="16.6640625" style="31" customWidth="1"/>
    <col min="13578" max="13578" width="6.6640625" style="31" customWidth="1"/>
    <col min="13579" max="13579" width="11.83203125" style="31" customWidth="1"/>
    <col min="13580" max="13825" width="9.33203125" style="31"/>
    <col min="13826" max="13826" width="4.5" style="31" customWidth="1"/>
    <col min="13827" max="13827" width="8.6640625" style="31" customWidth="1"/>
    <col min="13828" max="13829" width="16.6640625" style="31" customWidth="1"/>
    <col min="13830" max="13830" width="6.6640625" style="31" customWidth="1"/>
    <col min="13831" max="13831" width="11.6640625" style="31" customWidth="1"/>
    <col min="13832" max="13833" width="16.6640625" style="31" customWidth="1"/>
    <col min="13834" max="13834" width="6.6640625" style="31" customWidth="1"/>
    <col min="13835" max="13835" width="11.83203125" style="31" customWidth="1"/>
    <col min="13836" max="14081" width="9.33203125" style="31"/>
    <col min="14082" max="14082" width="4.5" style="31" customWidth="1"/>
    <col min="14083" max="14083" width="8.6640625" style="31" customWidth="1"/>
    <col min="14084" max="14085" width="16.6640625" style="31" customWidth="1"/>
    <col min="14086" max="14086" width="6.6640625" style="31" customWidth="1"/>
    <col min="14087" max="14087" width="11.6640625" style="31" customWidth="1"/>
    <col min="14088" max="14089" width="16.6640625" style="31" customWidth="1"/>
    <col min="14090" max="14090" width="6.6640625" style="31" customWidth="1"/>
    <col min="14091" max="14091" width="11.83203125" style="31" customWidth="1"/>
    <col min="14092" max="14337" width="9.33203125" style="31"/>
    <col min="14338" max="14338" width="4.5" style="31" customWidth="1"/>
    <col min="14339" max="14339" width="8.6640625" style="31" customWidth="1"/>
    <col min="14340" max="14341" width="16.6640625" style="31" customWidth="1"/>
    <col min="14342" max="14342" width="6.6640625" style="31" customWidth="1"/>
    <col min="14343" max="14343" width="11.6640625" style="31" customWidth="1"/>
    <col min="14344" max="14345" width="16.6640625" style="31" customWidth="1"/>
    <col min="14346" max="14346" width="6.6640625" style="31" customWidth="1"/>
    <col min="14347" max="14347" width="11.83203125" style="31" customWidth="1"/>
    <col min="14348" max="14593" width="9.33203125" style="31"/>
    <col min="14594" max="14594" width="4.5" style="31" customWidth="1"/>
    <col min="14595" max="14595" width="8.6640625" style="31" customWidth="1"/>
    <col min="14596" max="14597" width="16.6640625" style="31" customWidth="1"/>
    <col min="14598" max="14598" width="6.6640625" style="31" customWidth="1"/>
    <col min="14599" max="14599" width="11.6640625" style="31" customWidth="1"/>
    <col min="14600" max="14601" width="16.6640625" style="31" customWidth="1"/>
    <col min="14602" max="14602" width="6.6640625" style="31" customWidth="1"/>
    <col min="14603" max="14603" width="11.83203125" style="31" customWidth="1"/>
    <col min="14604" max="14849" width="9.33203125" style="31"/>
    <col min="14850" max="14850" width="4.5" style="31" customWidth="1"/>
    <col min="14851" max="14851" width="8.6640625" style="31" customWidth="1"/>
    <col min="14852" max="14853" width="16.6640625" style="31" customWidth="1"/>
    <col min="14854" max="14854" width="6.6640625" style="31" customWidth="1"/>
    <col min="14855" max="14855" width="11.6640625" style="31" customWidth="1"/>
    <col min="14856" max="14857" width="16.6640625" style="31" customWidth="1"/>
    <col min="14858" max="14858" width="6.6640625" style="31" customWidth="1"/>
    <col min="14859" max="14859" width="11.83203125" style="31" customWidth="1"/>
    <col min="14860" max="15105" width="9.33203125" style="31"/>
    <col min="15106" max="15106" width="4.5" style="31" customWidth="1"/>
    <col min="15107" max="15107" width="8.6640625" style="31" customWidth="1"/>
    <col min="15108" max="15109" width="16.6640625" style="31" customWidth="1"/>
    <col min="15110" max="15110" width="6.6640625" style="31" customWidth="1"/>
    <col min="15111" max="15111" width="11.6640625" style="31" customWidth="1"/>
    <col min="15112" max="15113" width="16.6640625" style="31" customWidth="1"/>
    <col min="15114" max="15114" width="6.6640625" style="31" customWidth="1"/>
    <col min="15115" max="15115" width="11.83203125" style="31" customWidth="1"/>
    <col min="15116" max="15361" width="9.33203125" style="31"/>
    <col min="15362" max="15362" width="4.5" style="31" customWidth="1"/>
    <col min="15363" max="15363" width="8.6640625" style="31" customWidth="1"/>
    <col min="15364" max="15365" width="16.6640625" style="31" customWidth="1"/>
    <col min="15366" max="15366" width="6.6640625" style="31" customWidth="1"/>
    <col min="15367" max="15367" width="11.6640625" style="31" customWidth="1"/>
    <col min="15368" max="15369" width="16.6640625" style="31" customWidth="1"/>
    <col min="15370" max="15370" width="6.6640625" style="31" customWidth="1"/>
    <col min="15371" max="15371" width="11.83203125" style="31" customWidth="1"/>
    <col min="15372" max="15617" width="9.33203125" style="31"/>
    <col min="15618" max="15618" width="4.5" style="31" customWidth="1"/>
    <col min="15619" max="15619" width="8.6640625" style="31" customWidth="1"/>
    <col min="15620" max="15621" width="16.6640625" style="31" customWidth="1"/>
    <col min="15622" max="15622" width="6.6640625" style="31" customWidth="1"/>
    <col min="15623" max="15623" width="11.6640625" style="31" customWidth="1"/>
    <col min="15624" max="15625" width="16.6640625" style="31" customWidth="1"/>
    <col min="15626" max="15626" width="6.6640625" style="31" customWidth="1"/>
    <col min="15627" max="15627" width="11.83203125" style="31" customWidth="1"/>
    <col min="15628" max="15873" width="9.33203125" style="31"/>
    <col min="15874" max="15874" width="4.5" style="31" customWidth="1"/>
    <col min="15875" max="15875" width="8.6640625" style="31" customWidth="1"/>
    <col min="15876" max="15877" width="16.6640625" style="31" customWidth="1"/>
    <col min="15878" max="15878" width="6.6640625" style="31" customWidth="1"/>
    <col min="15879" max="15879" width="11.6640625" style="31" customWidth="1"/>
    <col min="15880" max="15881" width="16.6640625" style="31" customWidth="1"/>
    <col min="15882" max="15882" width="6.6640625" style="31" customWidth="1"/>
    <col min="15883" max="15883" width="11.83203125" style="31" customWidth="1"/>
    <col min="15884" max="16129" width="9.33203125" style="31"/>
    <col min="16130" max="16130" width="4.5" style="31" customWidth="1"/>
    <col min="16131" max="16131" width="8.6640625" style="31" customWidth="1"/>
    <col min="16132" max="16133" width="16.6640625" style="31" customWidth="1"/>
    <col min="16134" max="16134" width="6.6640625" style="31" customWidth="1"/>
    <col min="16135" max="16135" width="11.6640625" style="31" customWidth="1"/>
    <col min="16136" max="16137" width="16.6640625" style="31" customWidth="1"/>
    <col min="16138" max="16138" width="6.6640625" style="31" customWidth="1"/>
    <col min="16139" max="16139" width="11.83203125" style="31" customWidth="1"/>
    <col min="16140" max="16384" width="9.33203125" style="31"/>
  </cols>
  <sheetData>
    <row r="1" spans="1:21" ht="23.1" customHeight="1">
      <c r="A1" s="34" t="s">
        <v>813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</row>
    <row r="2" spans="1:21" s="35" customFormat="1" ht="23.1" customHeight="1">
      <c r="A2" s="36"/>
      <c r="B2" s="42" t="s">
        <v>812</v>
      </c>
      <c r="C2" s="33" t="s">
        <v>905</v>
      </c>
      <c r="D2" s="33"/>
      <c r="E2" s="33"/>
      <c r="F2" s="33"/>
      <c r="G2" s="33"/>
      <c r="H2" s="33"/>
      <c r="I2" s="33"/>
      <c r="J2" s="33"/>
      <c r="K2" s="33"/>
      <c r="L2" s="33"/>
      <c r="M2" s="36"/>
      <c r="N2" s="36"/>
    </row>
    <row r="3" spans="1:21" s="35" customFormat="1" ht="20.100000000000001" customHeight="1">
      <c r="A3" s="36"/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6"/>
      <c r="N3" s="36"/>
    </row>
    <row r="4" spans="1:21" ht="23.1" customHeight="1">
      <c r="A4" s="34" t="s">
        <v>811</v>
      </c>
      <c r="B4" s="33"/>
      <c r="C4" s="33"/>
      <c r="D4" s="33"/>
      <c r="E4" s="33"/>
      <c r="F4" s="33"/>
      <c r="G4" s="33"/>
      <c r="H4" s="33"/>
      <c r="I4" s="33"/>
      <c r="J4" s="33"/>
      <c r="K4" s="33"/>
      <c r="L4" s="33"/>
      <c r="M4" s="32"/>
      <c r="N4" s="32"/>
    </row>
    <row r="5" spans="1:21" ht="23.1" customHeight="1">
      <c r="A5" s="34"/>
      <c r="B5" s="127" t="s">
        <v>810</v>
      </c>
      <c r="C5" s="128" t="s">
        <v>902</v>
      </c>
      <c r="D5" s="128"/>
      <c r="E5" s="128"/>
      <c r="F5" s="128"/>
      <c r="G5" s="128"/>
      <c r="H5" s="128"/>
      <c r="I5" s="128"/>
      <c r="J5" s="128"/>
      <c r="K5" s="128"/>
      <c r="L5" s="128"/>
      <c r="M5" s="128"/>
      <c r="N5" s="41"/>
    </row>
    <row r="6" spans="1:21" s="35" customFormat="1" ht="20.100000000000001" customHeight="1">
      <c r="A6" s="36"/>
      <c r="B6" s="127"/>
      <c r="C6" s="128"/>
      <c r="D6" s="128"/>
      <c r="E6" s="128"/>
      <c r="F6" s="128"/>
      <c r="G6" s="128"/>
      <c r="H6" s="128"/>
      <c r="I6" s="128"/>
      <c r="J6" s="128"/>
      <c r="K6" s="128"/>
      <c r="L6" s="128"/>
      <c r="M6" s="128"/>
      <c r="N6" s="41"/>
    </row>
    <row r="7" spans="1:21" ht="23.1" customHeight="1">
      <c r="A7" s="34" t="s">
        <v>809</v>
      </c>
      <c r="B7" s="33"/>
      <c r="C7" s="33"/>
      <c r="D7" s="33"/>
      <c r="E7" s="33"/>
      <c r="F7" s="33"/>
      <c r="G7" s="33"/>
      <c r="H7" s="33"/>
      <c r="I7" s="33"/>
      <c r="J7" s="33"/>
      <c r="K7" s="33"/>
      <c r="L7" s="33"/>
      <c r="M7" s="32"/>
      <c r="N7" s="32"/>
      <c r="P7" s="40"/>
      <c r="Q7" s="129"/>
      <c r="R7" s="129"/>
      <c r="S7" s="129"/>
      <c r="T7" s="129"/>
      <c r="U7" s="129"/>
    </row>
    <row r="8" spans="1:21" s="35" customFormat="1" ht="23.1" customHeight="1">
      <c r="A8" s="36" t="s">
        <v>808</v>
      </c>
      <c r="B8" s="33" t="s">
        <v>802</v>
      </c>
      <c r="C8" s="33" t="s">
        <v>807</v>
      </c>
      <c r="D8" s="33"/>
      <c r="E8" s="33"/>
      <c r="F8" s="33"/>
      <c r="G8" s="33"/>
      <c r="H8" s="33"/>
      <c r="I8" s="33"/>
      <c r="J8" s="33"/>
      <c r="K8" s="33"/>
      <c r="L8" s="33"/>
      <c r="M8" s="36"/>
      <c r="N8" s="36"/>
      <c r="P8" s="39"/>
      <c r="Q8" s="129"/>
      <c r="R8" s="129"/>
      <c r="S8" s="129"/>
      <c r="T8" s="129"/>
      <c r="U8" s="129"/>
    </row>
    <row r="9" spans="1:21" s="35" customFormat="1" ht="23.1" customHeight="1">
      <c r="A9" s="36"/>
      <c r="B9" s="33" t="s">
        <v>806</v>
      </c>
      <c r="C9" s="33" t="s">
        <v>805</v>
      </c>
      <c r="D9" s="33"/>
      <c r="E9" s="33"/>
      <c r="F9" s="33"/>
      <c r="G9" s="33"/>
      <c r="H9" s="33"/>
      <c r="I9" s="33"/>
      <c r="J9" s="33"/>
      <c r="K9" s="33"/>
      <c r="L9" s="33"/>
      <c r="M9" s="36"/>
      <c r="N9" s="36"/>
      <c r="P9" s="39"/>
      <c r="Q9" s="129"/>
      <c r="R9" s="129"/>
      <c r="S9" s="129"/>
      <c r="T9" s="129"/>
      <c r="U9" s="129"/>
    </row>
    <row r="10" spans="1:21" s="35" customFormat="1" ht="23.1" customHeight="1">
      <c r="A10" s="36"/>
      <c r="B10" s="33"/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36"/>
      <c r="N10" s="36"/>
      <c r="Q10" s="129"/>
      <c r="R10" s="129"/>
      <c r="S10" s="129"/>
      <c r="T10" s="129"/>
      <c r="U10" s="129"/>
    </row>
    <row r="11" spans="1:21" s="35" customFormat="1" ht="23.1" customHeight="1">
      <c r="A11" s="34" t="s">
        <v>804</v>
      </c>
      <c r="B11" s="33"/>
      <c r="C11" s="33"/>
      <c r="D11" s="33"/>
      <c r="E11" s="33"/>
      <c r="F11" s="33"/>
      <c r="G11" s="33"/>
      <c r="H11" s="33"/>
      <c r="I11" s="33"/>
      <c r="J11" s="33"/>
      <c r="K11" s="33"/>
      <c r="L11" s="33"/>
      <c r="M11" s="36"/>
      <c r="N11" s="36"/>
      <c r="Q11" s="129"/>
      <c r="R11" s="129"/>
      <c r="S11" s="129"/>
      <c r="T11" s="129"/>
      <c r="U11" s="129"/>
    </row>
    <row r="12" spans="1:21" s="35" customFormat="1" ht="23.1" customHeight="1">
      <c r="A12" s="34"/>
      <c r="B12" s="33" t="s">
        <v>903</v>
      </c>
      <c r="C12" s="33"/>
      <c r="D12" s="33"/>
      <c r="E12" s="33"/>
      <c r="F12" s="33"/>
      <c r="G12" s="33"/>
      <c r="H12" s="33"/>
      <c r="I12" s="33"/>
      <c r="J12" s="33"/>
      <c r="K12" s="33"/>
      <c r="L12" s="33"/>
      <c r="M12" s="36"/>
      <c r="N12" s="36"/>
      <c r="Q12" s="129"/>
      <c r="R12" s="129"/>
      <c r="S12" s="129"/>
      <c r="T12" s="129"/>
      <c r="U12" s="129"/>
    </row>
    <row r="13" spans="1:21" s="35" customFormat="1" ht="23.1" customHeight="1">
      <c r="A13" s="34"/>
      <c r="B13" s="33"/>
      <c r="C13" s="33"/>
      <c r="D13" s="33"/>
      <c r="E13" s="33"/>
      <c r="F13" s="33"/>
      <c r="G13" s="33"/>
      <c r="H13" s="33"/>
      <c r="I13" s="33"/>
      <c r="J13" s="33"/>
      <c r="K13" s="33"/>
      <c r="L13" s="33"/>
      <c r="M13" s="36"/>
      <c r="N13" s="36"/>
      <c r="Q13" s="129"/>
      <c r="R13" s="129"/>
      <c r="S13" s="129"/>
      <c r="T13" s="129"/>
      <c r="U13" s="129"/>
    </row>
    <row r="14" spans="1:21" ht="23.1" customHeight="1">
      <c r="A14" s="34" t="s">
        <v>803</v>
      </c>
      <c r="B14" s="33"/>
      <c r="C14" s="33"/>
      <c r="D14" s="33"/>
      <c r="E14" s="32"/>
      <c r="F14" s="32"/>
      <c r="G14" s="32"/>
      <c r="H14" s="32"/>
      <c r="I14" s="32"/>
      <c r="J14" s="32"/>
      <c r="K14" s="32"/>
      <c r="L14" s="32"/>
      <c r="M14" s="32"/>
      <c r="N14" s="32"/>
      <c r="Q14" s="129"/>
      <c r="R14" s="129"/>
      <c r="S14" s="129"/>
      <c r="T14" s="129"/>
      <c r="U14" s="129"/>
    </row>
    <row r="15" spans="1:21" ht="23.1" customHeight="1">
      <c r="A15" s="34"/>
      <c r="B15" s="33" t="s">
        <v>802</v>
      </c>
      <c r="C15" s="38" t="s">
        <v>801</v>
      </c>
      <c r="D15" s="33"/>
      <c r="E15" s="32"/>
      <c r="F15" s="32"/>
      <c r="G15" s="32"/>
      <c r="H15" s="32"/>
      <c r="I15" s="32"/>
      <c r="J15" s="32"/>
      <c r="K15" s="32"/>
      <c r="L15" s="32"/>
      <c r="M15" s="32"/>
      <c r="N15" s="32"/>
    </row>
    <row r="16" spans="1:21" ht="23.1" customHeight="1">
      <c r="A16" s="34"/>
      <c r="B16" s="33" t="s">
        <v>800</v>
      </c>
      <c r="C16" s="33" t="s">
        <v>799</v>
      </c>
      <c r="D16" s="37"/>
      <c r="E16" s="32"/>
      <c r="F16" s="32"/>
      <c r="G16" s="32"/>
      <c r="H16" s="32"/>
      <c r="I16" s="32"/>
      <c r="J16" s="32"/>
      <c r="K16" s="32"/>
      <c r="L16" s="32"/>
      <c r="M16" s="32"/>
      <c r="N16" s="32"/>
    </row>
    <row r="17" spans="1:23" s="35" customFormat="1" ht="23.1" customHeight="1">
      <c r="A17" s="34"/>
      <c r="B17" s="33" t="s">
        <v>798</v>
      </c>
      <c r="C17" s="33" t="s">
        <v>797</v>
      </c>
      <c r="D17" s="33"/>
      <c r="E17" s="33"/>
      <c r="F17" s="33"/>
      <c r="G17" s="33"/>
      <c r="H17" s="33"/>
      <c r="I17" s="33"/>
      <c r="J17" s="33"/>
      <c r="K17" s="33"/>
      <c r="L17" s="33"/>
      <c r="M17" s="36"/>
      <c r="N17" s="36"/>
      <c r="W17" s="35" t="s">
        <v>796</v>
      </c>
    </row>
    <row r="18" spans="1:23" s="35" customFormat="1" ht="23.1" customHeight="1">
      <c r="A18" s="34"/>
      <c r="B18" s="33"/>
      <c r="C18" s="33" t="s">
        <v>795</v>
      </c>
      <c r="D18" s="33"/>
      <c r="E18" s="33"/>
      <c r="F18" s="33"/>
      <c r="G18" s="33"/>
      <c r="H18" s="33"/>
      <c r="I18" s="33"/>
      <c r="J18" s="33"/>
      <c r="K18" s="33"/>
      <c r="L18" s="33"/>
      <c r="M18" s="36"/>
      <c r="N18" s="36"/>
    </row>
    <row r="19" spans="1:23" ht="23.1" customHeight="1">
      <c r="A19" s="34"/>
      <c r="B19" s="33" t="s">
        <v>794</v>
      </c>
      <c r="C19" s="33" t="s">
        <v>793</v>
      </c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</row>
    <row r="20" spans="1:23" ht="23.1" customHeight="1">
      <c r="A20" s="32"/>
      <c r="B20" s="33" t="s">
        <v>792</v>
      </c>
      <c r="C20" s="33" t="s">
        <v>791</v>
      </c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</row>
    <row r="21" spans="1:23" ht="23.1" customHeight="1">
      <c r="A21" s="32"/>
      <c r="B21" s="33" t="s">
        <v>790</v>
      </c>
      <c r="C21" s="33" t="s">
        <v>789</v>
      </c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</row>
    <row r="22" spans="1:23" ht="24" customHeight="1"/>
    <row r="23" spans="1:23" ht="24" customHeight="1"/>
    <row r="24" spans="1:23" ht="24" customHeight="1"/>
    <row r="25" spans="1:23" ht="24" customHeight="1"/>
    <row r="26" spans="1:23" ht="24" customHeight="1"/>
    <row r="27" spans="1:23" ht="24" customHeight="1"/>
    <row r="28" spans="1:23" ht="24" customHeight="1"/>
    <row r="29" spans="1:23" ht="24" customHeight="1"/>
    <row r="30" spans="1:23" ht="24" customHeight="1"/>
    <row r="31" spans="1:23" ht="24" customHeight="1"/>
    <row r="32" spans="1:23" ht="24" customHeight="1"/>
    <row r="33" ht="24" customHeight="1"/>
    <row r="34" ht="24" customHeight="1"/>
    <row r="35" ht="24" customHeight="1"/>
    <row r="36" ht="24" customHeight="1"/>
    <row r="37" ht="24" customHeight="1"/>
    <row r="38" ht="24" customHeight="1"/>
    <row r="39" ht="24" customHeight="1"/>
    <row r="40" ht="24" customHeight="1"/>
    <row r="41" ht="24" customHeight="1"/>
    <row r="42" ht="24" customHeight="1"/>
    <row r="43" ht="24" customHeight="1"/>
    <row r="44" ht="24" customHeight="1"/>
    <row r="45" ht="24" customHeight="1"/>
    <row r="46" ht="24" customHeight="1"/>
    <row r="47" ht="24" customHeight="1"/>
    <row r="48" ht="24" customHeight="1"/>
    <row r="49" ht="24" customHeight="1"/>
    <row r="50" ht="24" customHeight="1"/>
    <row r="51" ht="24" customHeight="1"/>
    <row r="52" ht="24" customHeight="1"/>
    <row r="53" ht="24" customHeight="1"/>
    <row r="54" ht="24" customHeight="1"/>
    <row r="55" ht="24" customHeight="1"/>
    <row r="56" ht="24" customHeight="1"/>
    <row r="57" ht="24" customHeight="1"/>
    <row r="58" ht="24" customHeight="1"/>
    <row r="59" ht="24" customHeight="1"/>
    <row r="60" ht="24" customHeight="1"/>
    <row r="61" ht="24" customHeight="1"/>
    <row r="62" ht="24" customHeight="1"/>
    <row r="63" ht="24" customHeight="1"/>
    <row r="64" ht="24" customHeight="1"/>
    <row r="65" ht="24" customHeight="1"/>
    <row r="66" ht="24" customHeight="1"/>
    <row r="67" ht="24" customHeight="1"/>
    <row r="68" ht="24" customHeight="1"/>
    <row r="69" ht="24" customHeight="1"/>
    <row r="70" ht="24" customHeight="1"/>
    <row r="71" ht="24" customHeight="1"/>
    <row r="72" ht="24" customHeight="1"/>
    <row r="73" ht="24" customHeight="1"/>
    <row r="74" ht="24" customHeight="1"/>
    <row r="75" ht="24" customHeight="1"/>
    <row r="76" ht="24" customHeight="1"/>
    <row r="77" ht="24" customHeight="1"/>
    <row r="78" ht="24" customHeight="1"/>
    <row r="79" ht="24" customHeight="1"/>
    <row r="80" ht="24" customHeight="1"/>
    <row r="81" ht="24" customHeight="1"/>
    <row r="82" ht="24" customHeight="1"/>
    <row r="83" ht="24" customHeight="1"/>
    <row r="84" ht="24" customHeight="1"/>
    <row r="85" ht="24" customHeight="1"/>
    <row r="86" ht="24" customHeight="1"/>
    <row r="87" ht="24" customHeight="1"/>
    <row r="88" ht="24" customHeight="1"/>
    <row r="89" ht="24" customHeight="1"/>
    <row r="90" ht="24" customHeight="1"/>
    <row r="91" ht="24" customHeight="1"/>
    <row r="92" ht="24" customHeight="1"/>
    <row r="93" ht="24" customHeight="1"/>
    <row r="94" ht="24" customHeight="1"/>
    <row r="95" ht="24" customHeight="1"/>
    <row r="96" ht="24" customHeight="1"/>
    <row r="97" ht="24" customHeight="1"/>
    <row r="98" ht="24" customHeight="1"/>
    <row r="99" ht="24" customHeight="1"/>
    <row r="100" ht="24" customHeight="1"/>
    <row r="101" ht="24" customHeight="1"/>
    <row r="102" ht="24" customHeight="1"/>
    <row r="103" ht="24" customHeight="1"/>
    <row r="104" ht="24" customHeight="1"/>
    <row r="105" ht="24" customHeight="1"/>
    <row r="106" ht="24" customHeight="1"/>
    <row r="107" ht="24" customHeight="1"/>
    <row r="108" ht="24" customHeight="1"/>
    <row r="109" ht="24" customHeight="1"/>
    <row r="110" ht="24" customHeight="1"/>
    <row r="111" ht="24" customHeight="1"/>
    <row r="112" ht="24" customHeight="1"/>
    <row r="113" ht="24" customHeight="1"/>
    <row r="114" ht="24" customHeight="1"/>
    <row r="115" ht="24" customHeight="1"/>
    <row r="116" ht="24" customHeight="1"/>
    <row r="117" ht="24" customHeight="1"/>
    <row r="118" ht="24" customHeight="1"/>
    <row r="119" ht="24" customHeight="1"/>
    <row r="120" ht="24" customHeight="1"/>
    <row r="121" ht="24" customHeight="1"/>
    <row r="122" ht="24" customHeight="1"/>
    <row r="123" ht="24" customHeight="1"/>
    <row r="124" ht="24" customHeight="1"/>
    <row r="125" ht="24" customHeight="1"/>
    <row r="126" ht="24" customHeight="1"/>
    <row r="127" ht="24" customHeight="1"/>
    <row r="128" ht="24" customHeight="1"/>
    <row r="129" ht="24" customHeight="1"/>
    <row r="130" ht="24" customHeight="1"/>
    <row r="131" ht="24" customHeight="1"/>
    <row r="132" ht="24" customHeight="1"/>
    <row r="133" ht="24" customHeight="1"/>
    <row r="134" ht="24" customHeight="1"/>
    <row r="135" ht="24" customHeight="1"/>
    <row r="136" ht="24" customHeight="1"/>
    <row r="137" ht="24" customHeight="1"/>
    <row r="138" ht="24" customHeight="1"/>
    <row r="139" ht="24" customHeight="1"/>
    <row r="140" ht="24" customHeight="1"/>
    <row r="141" ht="24" customHeight="1"/>
    <row r="142" ht="24" customHeight="1"/>
    <row r="143" ht="24" customHeight="1"/>
    <row r="144" ht="24" customHeight="1"/>
    <row r="145" ht="24" customHeight="1"/>
    <row r="146" ht="24" customHeight="1"/>
    <row r="147" ht="24" customHeight="1"/>
    <row r="148" ht="24" customHeight="1"/>
    <row r="149" ht="24" customHeight="1"/>
    <row r="150" ht="24" customHeight="1"/>
    <row r="151" ht="24" customHeight="1"/>
    <row r="152" ht="24" customHeight="1"/>
    <row r="153" ht="24" customHeight="1"/>
    <row r="154" ht="24" customHeight="1"/>
    <row r="155" ht="24" customHeight="1"/>
    <row r="156" ht="24" customHeight="1"/>
    <row r="157" ht="24" customHeight="1"/>
    <row r="158" ht="24" customHeight="1"/>
    <row r="159" ht="24" customHeight="1"/>
    <row r="160" ht="24" customHeight="1"/>
    <row r="161" ht="24" customHeight="1"/>
    <row r="162" ht="24" customHeight="1"/>
    <row r="163" ht="24" customHeight="1"/>
    <row r="164" ht="24" customHeight="1"/>
    <row r="165" ht="24" customHeight="1"/>
    <row r="166" ht="24" customHeight="1"/>
    <row r="167" ht="24" customHeight="1"/>
    <row r="168" ht="24" customHeight="1"/>
    <row r="169" ht="24" customHeight="1"/>
    <row r="170" ht="24" customHeight="1"/>
    <row r="171" ht="24" customHeight="1"/>
    <row r="172" ht="24" customHeight="1"/>
    <row r="173" ht="24" customHeight="1"/>
    <row r="174" ht="24" customHeight="1"/>
    <row r="175" ht="24" customHeight="1"/>
    <row r="176" ht="24" customHeight="1"/>
    <row r="177" ht="24" customHeight="1"/>
    <row r="178" ht="24" customHeight="1"/>
    <row r="179" ht="24" customHeight="1"/>
    <row r="180" ht="24" customHeight="1"/>
    <row r="181" ht="24" customHeight="1"/>
    <row r="182" ht="24" customHeight="1"/>
    <row r="183" ht="24" customHeight="1"/>
    <row r="184" ht="24" customHeight="1"/>
    <row r="185" ht="24" customHeight="1"/>
    <row r="186" ht="24" customHeight="1"/>
    <row r="187" ht="24" customHeight="1"/>
    <row r="188" ht="24" customHeight="1"/>
    <row r="189" ht="24" customHeight="1"/>
    <row r="190" ht="24" customHeight="1"/>
    <row r="191" ht="24" customHeight="1"/>
    <row r="192" ht="24" customHeight="1"/>
    <row r="193" ht="24" customHeight="1"/>
    <row r="194" ht="24" customHeight="1"/>
    <row r="195" ht="24" customHeight="1"/>
    <row r="196" ht="24" customHeight="1"/>
    <row r="197" ht="24" customHeight="1"/>
    <row r="198" ht="24" customHeight="1"/>
    <row r="199" ht="24" customHeight="1"/>
    <row r="200" ht="24" customHeight="1"/>
    <row r="201" ht="24" customHeight="1"/>
    <row r="202" ht="24" customHeight="1"/>
    <row r="203" ht="24" customHeight="1"/>
    <row r="204" ht="24" customHeight="1"/>
    <row r="205" ht="24" customHeight="1"/>
    <row r="206" ht="24" customHeight="1"/>
    <row r="207" ht="24" customHeight="1"/>
    <row r="208" ht="24" customHeight="1"/>
    <row r="209" ht="24" customHeight="1"/>
    <row r="210" ht="24" customHeight="1"/>
    <row r="211" ht="24" customHeight="1"/>
    <row r="212" ht="24" customHeight="1"/>
    <row r="213" ht="24" customHeight="1"/>
    <row r="214" ht="24" customHeight="1"/>
    <row r="215" ht="24" customHeight="1"/>
    <row r="216" ht="24" customHeight="1"/>
    <row r="217" ht="24" customHeight="1"/>
    <row r="218" ht="24" customHeight="1"/>
    <row r="219" ht="24" customHeight="1"/>
    <row r="220" ht="24" customHeight="1"/>
    <row r="221" ht="24" customHeight="1"/>
    <row r="222" ht="24" customHeight="1"/>
    <row r="223" ht="24" customHeight="1"/>
    <row r="224" ht="24" customHeight="1"/>
    <row r="225" ht="24" customHeight="1"/>
    <row r="226" ht="24" customHeight="1"/>
    <row r="227" ht="24" customHeight="1"/>
    <row r="228" ht="24" customHeight="1"/>
    <row r="229" ht="24" customHeight="1"/>
    <row r="230" ht="24" customHeight="1"/>
    <row r="231" ht="24" customHeight="1"/>
    <row r="232" ht="24" customHeight="1"/>
    <row r="233" ht="24" customHeight="1"/>
    <row r="234" ht="24" customHeight="1"/>
    <row r="235" ht="24" customHeight="1"/>
    <row r="236" ht="24" customHeight="1"/>
    <row r="237" ht="24" customHeight="1"/>
    <row r="238" ht="24" customHeight="1"/>
    <row r="239" ht="24" customHeight="1"/>
    <row r="240" ht="24" customHeight="1"/>
    <row r="241" ht="24" customHeight="1"/>
    <row r="242" ht="24" customHeight="1"/>
    <row r="243" ht="24" customHeight="1"/>
    <row r="244" ht="24" customHeight="1"/>
    <row r="245" ht="24" customHeight="1"/>
    <row r="246" ht="24" customHeight="1"/>
    <row r="247" ht="24" customHeight="1"/>
    <row r="248" ht="24" customHeight="1"/>
    <row r="249" ht="24" customHeight="1"/>
    <row r="250" ht="24" customHeight="1"/>
    <row r="251" ht="24" customHeight="1"/>
    <row r="252" ht="24" customHeight="1"/>
    <row r="253" ht="24" customHeight="1"/>
    <row r="254" ht="24" customHeight="1"/>
    <row r="255" ht="24" customHeight="1"/>
    <row r="256" ht="24" customHeight="1"/>
    <row r="257" ht="24" customHeight="1"/>
    <row r="258" ht="24" customHeight="1"/>
    <row r="259" ht="24" customHeight="1"/>
    <row r="260" ht="24" customHeight="1"/>
    <row r="261" ht="24" customHeight="1"/>
    <row r="262" ht="24" customHeight="1"/>
    <row r="263" ht="24" customHeight="1"/>
    <row r="264" ht="24" customHeight="1"/>
    <row r="265" ht="24" customHeight="1"/>
    <row r="266" ht="24" customHeight="1"/>
    <row r="267" ht="24" customHeight="1"/>
    <row r="268" ht="24" customHeight="1"/>
    <row r="269" ht="24" customHeight="1"/>
    <row r="270" ht="24" customHeight="1"/>
    <row r="271" ht="24" customHeight="1"/>
    <row r="272" ht="24" customHeight="1"/>
    <row r="273" ht="24" customHeight="1"/>
    <row r="274" ht="24" customHeight="1"/>
    <row r="275" ht="24" customHeight="1"/>
    <row r="276" ht="24" customHeight="1"/>
    <row r="277" ht="24" customHeight="1"/>
    <row r="278" ht="24" customHeight="1"/>
    <row r="279" ht="24" customHeight="1"/>
    <row r="280" ht="24" customHeight="1"/>
    <row r="281" ht="24" customHeight="1"/>
    <row r="282" ht="24" customHeight="1"/>
    <row r="283" ht="24" customHeight="1"/>
    <row r="284" ht="24" customHeight="1"/>
    <row r="285" ht="24" customHeight="1"/>
    <row r="286" ht="24" customHeight="1"/>
    <row r="287" ht="24" customHeight="1"/>
    <row r="288" ht="24" customHeight="1"/>
    <row r="289" ht="24" customHeight="1"/>
    <row r="290" ht="24" customHeight="1"/>
    <row r="291" ht="24" customHeight="1"/>
    <row r="292" ht="24" customHeight="1"/>
    <row r="293" ht="24" customHeight="1"/>
    <row r="294" ht="24" customHeight="1"/>
    <row r="295" ht="24" customHeight="1"/>
    <row r="296" ht="24" customHeight="1"/>
    <row r="297" ht="24" customHeight="1"/>
    <row r="298" ht="24" customHeight="1"/>
    <row r="299" ht="24" customHeight="1"/>
    <row r="300" ht="24" customHeight="1"/>
    <row r="301" ht="24" customHeight="1"/>
    <row r="302" ht="24" customHeight="1"/>
    <row r="303" ht="24" customHeight="1"/>
    <row r="304" ht="24" customHeight="1"/>
    <row r="305" ht="24" customHeight="1"/>
    <row r="306" ht="24" customHeight="1"/>
    <row r="307" ht="24" customHeight="1"/>
    <row r="308" ht="24" customHeight="1"/>
    <row r="309" ht="24" customHeight="1"/>
    <row r="310" ht="24" customHeight="1"/>
    <row r="311" ht="24" customHeight="1"/>
    <row r="312" ht="24" customHeight="1"/>
    <row r="313" ht="24" customHeight="1"/>
    <row r="314" ht="24" customHeight="1"/>
    <row r="315" ht="24" customHeight="1"/>
    <row r="316" ht="24" customHeight="1"/>
    <row r="317" ht="24" customHeight="1"/>
    <row r="318" ht="24" customHeight="1"/>
  </sheetData>
  <mergeCells count="3">
    <mergeCell ref="B5:B6"/>
    <mergeCell ref="C5:M6"/>
    <mergeCell ref="Q7:U14"/>
  </mergeCells>
  <phoneticPr fontId="3" type="noConversion"/>
  <pageMargins left="0.59055118110236227" right="0.31496062992125984" top="0.59055118110236227" bottom="0.39370078740157483" header="0.19685039370078741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Q39"/>
  <sheetViews>
    <sheetView view="pageBreakPreview" zoomScaleNormal="100" zoomScaleSheetLayoutView="100" workbookViewId="0">
      <selection activeCell="P19" sqref="P19"/>
    </sheetView>
  </sheetViews>
  <sheetFormatPr defaultRowHeight="21.95" customHeight="1"/>
  <cols>
    <col min="1" max="1" width="4" style="43" customWidth="1"/>
    <col min="2" max="2" width="4" style="47" customWidth="1"/>
    <col min="3" max="3" width="5.83203125" style="47" customWidth="1"/>
    <col min="4" max="4" width="29" style="47" customWidth="1"/>
    <col min="5" max="5" width="15.33203125" style="48" bestFit="1" customWidth="1"/>
    <col min="6" max="6" width="3.83203125" style="48" customWidth="1"/>
    <col min="7" max="7" width="9" style="48" bestFit="1" customWidth="1"/>
    <col min="8" max="8" width="7" style="48" customWidth="1"/>
    <col min="9" max="9" width="16.33203125" style="47" customWidth="1"/>
    <col min="10" max="10" width="17.6640625" style="46" customWidth="1"/>
    <col min="11" max="11" width="3.6640625" style="45" customWidth="1"/>
    <col min="12" max="13" width="0" style="43" hidden="1" customWidth="1"/>
    <col min="14" max="14" width="18" style="44" bestFit="1" customWidth="1"/>
    <col min="15" max="15" width="28.5" style="43" customWidth="1"/>
    <col min="16" max="16" width="16.33203125" style="43" bestFit="1" customWidth="1"/>
    <col min="17" max="17" width="18" style="43" bestFit="1" customWidth="1"/>
    <col min="18" max="256" width="9.33203125" style="43"/>
    <col min="257" max="257" width="3" style="43" customWidth="1"/>
    <col min="258" max="258" width="3.5" style="43" customWidth="1"/>
    <col min="259" max="259" width="5.83203125" style="43" customWidth="1"/>
    <col min="260" max="260" width="27.33203125" style="43" customWidth="1"/>
    <col min="261" max="261" width="15.33203125" style="43" bestFit="1" customWidth="1"/>
    <col min="262" max="262" width="3.83203125" style="43" customWidth="1"/>
    <col min="263" max="263" width="9" style="43" bestFit="1" customWidth="1"/>
    <col min="264" max="264" width="7" style="43" customWidth="1"/>
    <col min="265" max="265" width="14.83203125" style="43" customWidth="1"/>
    <col min="266" max="266" width="17.6640625" style="43" bestFit="1" customWidth="1"/>
    <col min="267" max="267" width="3.6640625" style="43" customWidth="1"/>
    <col min="268" max="269" width="0" style="43" hidden="1" customWidth="1"/>
    <col min="270" max="270" width="17.5" style="43" bestFit="1" customWidth="1"/>
    <col min="271" max="271" width="28.5" style="43" customWidth="1"/>
    <col min="272" max="272" width="16.33203125" style="43" bestFit="1" customWidth="1"/>
    <col min="273" max="273" width="18" style="43" bestFit="1" customWidth="1"/>
    <col min="274" max="512" width="9.33203125" style="43"/>
    <col min="513" max="513" width="3" style="43" customWidth="1"/>
    <col min="514" max="514" width="3.5" style="43" customWidth="1"/>
    <col min="515" max="515" width="5.83203125" style="43" customWidth="1"/>
    <col min="516" max="516" width="27.33203125" style="43" customWidth="1"/>
    <col min="517" max="517" width="15.33203125" style="43" bestFit="1" customWidth="1"/>
    <col min="518" max="518" width="3.83203125" style="43" customWidth="1"/>
    <col min="519" max="519" width="9" style="43" bestFit="1" customWidth="1"/>
    <col min="520" max="520" width="7" style="43" customWidth="1"/>
    <col min="521" max="521" width="14.83203125" style="43" customWidth="1"/>
    <col min="522" max="522" width="17.6640625" style="43" bestFit="1" customWidth="1"/>
    <col min="523" max="523" width="3.6640625" style="43" customWidth="1"/>
    <col min="524" max="525" width="0" style="43" hidden="1" customWidth="1"/>
    <col min="526" max="526" width="17.5" style="43" bestFit="1" customWidth="1"/>
    <col min="527" max="527" width="28.5" style="43" customWidth="1"/>
    <col min="528" max="528" width="16.33203125" style="43" bestFit="1" customWidth="1"/>
    <col min="529" max="529" width="18" style="43" bestFit="1" customWidth="1"/>
    <col min="530" max="768" width="9.33203125" style="43"/>
    <col min="769" max="769" width="3" style="43" customWidth="1"/>
    <col min="770" max="770" width="3.5" style="43" customWidth="1"/>
    <col min="771" max="771" width="5.83203125" style="43" customWidth="1"/>
    <col min="772" max="772" width="27.33203125" style="43" customWidth="1"/>
    <col min="773" max="773" width="15.33203125" style="43" bestFit="1" customWidth="1"/>
    <col min="774" max="774" width="3.83203125" style="43" customWidth="1"/>
    <col min="775" max="775" width="9" style="43" bestFit="1" customWidth="1"/>
    <col min="776" max="776" width="7" style="43" customWidth="1"/>
    <col min="777" max="777" width="14.83203125" style="43" customWidth="1"/>
    <col min="778" max="778" width="17.6640625" style="43" bestFit="1" customWidth="1"/>
    <col min="779" max="779" width="3.6640625" style="43" customWidth="1"/>
    <col min="780" max="781" width="0" style="43" hidden="1" customWidth="1"/>
    <col min="782" max="782" width="17.5" style="43" bestFit="1" customWidth="1"/>
    <col min="783" max="783" width="28.5" style="43" customWidth="1"/>
    <col min="784" max="784" width="16.33203125" style="43" bestFit="1" customWidth="1"/>
    <col min="785" max="785" width="18" style="43" bestFit="1" customWidth="1"/>
    <col min="786" max="1024" width="9.33203125" style="43"/>
    <col min="1025" max="1025" width="3" style="43" customWidth="1"/>
    <col min="1026" max="1026" width="3.5" style="43" customWidth="1"/>
    <col min="1027" max="1027" width="5.83203125" style="43" customWidth="1"/>
    <col min="1028" max="1028" width="27.33203125" style="43" customWidth="1"/>
    <col min="1029" max="1029" width="15.33203125" style="43" bestFit="1" customWidth="1"/>
    <col min="1030" max="1030" width="3.83203125" style="43" customWidth="1"/>
    <col min="1031" max="1031" width="9" style="43" bestFit="1" customWidth="1"/>
    <col min="1032" max="1032" width="7" style="43" customWidth="1"/>
    <col min="1033" max="1033" width="14.83203125" style="43" customWidth="1"/>
    <col min="1034" max="1034" width="17.6640625" style="43" bestFit="1" customWidth="1"/>
    <col min="1035" max="1035" width="3.6640625" style="43" customWidth="1"/>
    <col min="1036" max="1037" width="0" style="43" hidden="1" customWidth="1"/>
    <col min="1038" max="1038" width="17.5" style="43" bestFit="1" customWidth="1"/>
    <col min="1039" max="1039" width="28.5" style="43" customWidth="1"/>
    <col min="1040" max="1040" width="16.33203125" style="43" bestFit="1" customWidth="1"/>
    <col min="1041" max="1041" width="18" style="43" bestFit="1" customWidth="1"/>
    <col min="1042" max="1280" width="9.33203125" style="43"/>
    <col min="1281" max="1281" width="3" style="43" customWidth="1"/>
    <col min="1282" max="1282" width="3.5" style="43" customWidth="1"/>
    <col min="1283" max="1283" width="5.83203125" style="43" customWidth="1"/>
    <col min="1284" max="1284" width="27.33203125" style="43" customWidth="1"/>
    <col min="1285" max="1285" width="15.33203125" style="43" bestFit="1" customWidth="1"/>
    <col min="1286" max="1286" width="3.83203125" style="43" customWidth="1"/>
    <col min="1287" max="1287" width="9" style="43" bestFit="1" customWidth="1"/>
    <col min="1288" max="1288" width="7" style="43" customWidth="1"/>
    <col min="1289" max="1289" width="14.83203125" style="43" customWidth="1"/>
    <col min="1290" max="1290" width="17.6640625" style="43" bestFit="1" customWidth="1"/>
    <col min="1291" max="1291" width="3.6640625" style="43" customWidth="1"/>
    <col min="1292" max="1293" width="0" style="43" hidden="1" customWidth="1"/>
    <col min="1294" max="1294" width="17.5" style="43" bestFit="1" customWidth="1"/>
    <col min="1295" max="1295" width="28.5" style="43" customWidth="1"/>
    <col min="1296" max="1296" width="16.33203125" style="43" bestFit="1" customWidth="1"/>
    <col min="1297" max="1297" width="18" style="43" bestFit="1" customWidth="1"/>
    <col min="1298" max="1536" width="9.33203125" style="43"/>
    <col min="1537" max="1537" width="3" style="43" customWidth="1"/>
    <col min="1538" max="1538" width="3.5" style="43" customWidth="1"/>
    <col min="1539" max="1539" width="5.83203125" style="43" customWidth="1"/>
    <col min="1540" max="1540" width="27.33203125" style="43" customWidth="1"/>
    <col min="1541" max="1541" width="15.33203125" style="43" bestFit="1" customWidth="1"/>
    <col min="1542" max="1542" width="3.83203125" style="43" customWidth="1"/>
    <col min="1543" max="1543" width="9" style="43" bestFit="1" customWidth="1"/>
    <col min="1544" max="1544" width="7" style="43" customWidth="1"/>
    <col min="1545" max="1545" width="14.83203125" style="43" customWidth="1"/>
    <col min="1546" max="1546" width="17.6640625" style="43" bestFit="1" customWidth="1"/>
    <col min="1547" max="1547" width="3.6640625" style="43" customWidth="1"/>
    <col min="1548" max="1549" width="0" style="43" hidden="1" customWidth="1"/>
    <col min="1550" max="1550" width="17.5" style="43" bestFit="1" customWidth="1"/>
    <col min="1551" max="1551" width="28.5" style="43" customWidth="1"/>
    <col min="1552" max="1552" width="16.33203125" style="43" bestFit="1" customWidth="1"/>
    <col min="1553" max="1553" width="18" style="43" bestFit="1" customWidth="1"/>
    <col min="1554" max="1792" width="9.33203125" style="43"/>
    <col min="1793" max="1793" width="3" style="43" customWidth="1"/>
    <col min="1794" max="1794" width="3.5" style="43" customWidth="1"/>
    <col min="1795" max="1795" width="5.83203125" style="43" customWidth="1"/>
    <col min="1796" max="1796" width="27.33203125" style="43" customWidth="1"/>
    <col min="1797" max="1797" width="15.33203125" style="43" bestFit="1" customWidth="1"/>
    <col min="1798" max="1798" width="3.83203125" style="43" customWidth="1"/>
    <col min="1799" max="1799" width="9" style="43" bestFit="1" customWidth="1"/>
    <col min="1800" max="1800" width="7" style="43" customWidth="1"/>
    <col min="1801" max="1801" width="14.83203125" style="43" customWidth="1"/>
    <col min="1802" max="1802" width="17.6640625" style="43" bestFit="1" customWidth="1"/>
    <col min="1803" max="1803" width="3.6640625" style="43" customWidth="1"/>
    <col min="1804" max="1805" width="0" style="43" hidden="1" customWidth="1"/>
    <col min="1806" max="1806" width="17.5" style="43" bestFit="1" customWidth="1"/>
    <col min="1807" max="1807" width="28.5" style="43" customWidth="1"/>
    <col min="1808" max="1808" width="16.33203125" style="43" bestFit="1" customWidth="1"/>
    <col min="1809" max="1809" width="18" style="43" bestFit="1" customWidth="1"/>
    <col min="1810" max="2048" width="9.33203125" style="43"/>
    <col min="2049" max="2049" width="3" style="43" customWidth="1"/>
    <col min="2050" max="2050" width="3.5" style="43" customWidth="1"/>
    <col min="2051" max="2051" width="5.83203125" style="43" customWidth="1"/>
    <col min="2052" max="2052" width="27.33203125" style="43" customWidth="1"/>
    <col min="2053" max="2053" width="15.33203125" style="43" bestFit="1" customWidth="1"/>
    <col min="2054" max="2054" width="3.83203125" style="43" customWidth="1"/>
    <col min="2055" max="2055" width="9" style="43" bestFit="1" customWidth="1"/>
    <col min="2056" max="2056" width="7" style="43" customWidth="1"/>
    <col min="2057" max="2057" width="14.83203125" style="43" customWidth="1"/>
    <col min="2058" max="2058" width="17.6640625" style="43" bestFit="1" customWidth="1"/>
    <col min="2059" max="2059" width="3.6640625" style="43" customWidth="1"/>
    <col min="2060" max="2061" width="0" style="43" hidden="1" customWidth="1"/>
    <col min="2062" max="2062" width="17.5" style="43" bestFit="1" customWidth="1"/>
    <col min="2063" max="2063" width="28.5" style="43" customWidth="1"/>
    <col min="2064" max="2064" width="16.33203125" style="43" bestFit="1" customWidth="1"/>
    <col min="2065" max="2065" width="18" style="43" bestFit="1" customWidth="1"/>
    <col min="2066" max="2304" width="9.33203125" style="43"/>
    <col min="2305" max="2305" width="3" style="43" customWidth="1"/>
    <col min="2306" max="2306" width="3.5" style="43" customWidth="1"/>
    <col min="2307" max="2307" width="5.83203125" style="43" customWidth="1"/>
    <col min="2308" max="2308" width="27.33203125" style="43" customWidth="1"/>
    <col min="2309" max="2309" width="15.33203125" style="43" bestFit="1" customWidth="1"/>
    <col min="2310" max="2310" width="3.83203125" style="43" customWidth="1"/>
    <col min="2311" max="2311" width="9" style="43" bestFit="1" customWidth="1"/>
    <col min="2312" max="2312" width="7" style="43" customWidth="1"/>
    <col min="2313" max="2313" width="14.83203125" style="43" customWidth="1"/>
    <col min="2314" max="2314" width="17.6640625" style="43" bestFit="1" customWidth="1"/>
    <col min="2315" max="2315" width="3.6640625" style="43" customWidth="1"/>
    <col min="2316" max="2317" width="0" style="43" hidden="1" customWidth="1"/>
    <col min="2318" max="2318" width="17.5" style="43" bestFit="1" customWidth="1"/>
    <col min="2319" max="2319" width="28.5" style="43" customWidth="1"/>
    <col min="2320" max="2320" width="16.33203125" style="43" bestFit="1" customWidth="1"/>
    <col min="2321" max="2321" width="18" style="43" bestFit="1" customWidth="1"/>
    <col min="2322" max="2560" width="9.33203125" style="43"/>
    <col min="2561" max="2561" width="3" style="43" customWidth="1"/>
    <col min="2562" max="2562" width="3.5" style="43" customWidth="1"/>
    <col min="2563" max="2563" width="5.83203125" style="43" customWidth="1"/>
    <col min="2564" max="2564" width="27.33203125" style="43" customWidth="1"/>
    <col min="2565" max="2565" width="15.33203125" style="43" bestFit="1" customWidth="1"/>
    <col min="2566" max="2566" width="3.83203125" style="43" customWidth="1"/>
    <col min="2567" max="2567" width="9" style="43" bestFit="1" customWidth="1"/>
    <col min="2568" max="2568" width="7" style="43" customWidth="1"/>
    <col min="2569" max="2569" width="14.83203125" style="43" customWidth="1"/>
    <col min="2570" max="2570" width="17.6640625" style="43" bestFit="1" customWidth="1"/>
    <col min="2571" max="2571" width="3.6640625" style="43" customWidth="1"/>
    <col min="2572" max="2573" width="0" style="43" hidden="1" customWidth="1"/>
    <col min="2574" max="2574" width="17.5" style="43" bestFit="1" customWidth="1"/>
    <col min="2575" max="2575" width="28.5" style="43" customWidth="1"/>
    <col min="2576" max="2576" width="16.33203125" style="43" bestFit="1" customWidth="1"/>
    <col min="2577" max="2577" width="18" style="43" bestFit="1" customWidth="1"/>
    <col min="2578" max="2816" width="9.33203125" style="43"/>
    <col min="2817" max="2817" width="3" style="43" customWidth="1"/>
    <col min="2818" max="2818" width="3.5" style="43" customWidth="1"/>
    <col min="2819" max="2819" width="5.83203125" style="43" customWidth="1"/>
    <col min="2820" max="2820" width="27.33203125" style="43" customWidth="1"/>
    <col min="2821" max="2821" width="15.33203125" style="43" bestFit="1" customWidth="1"/>
    <col min="2822" max="2822" width="3.83203125" style="43" customWidth="1"/>
    <col min="2823" max="2823" width="9" style="43" bestFit="1" customWidth="1"/>
    <col min="2824" max="2824" width="7" style="43" customWidth="1"/>
    <col min="2825" max="2825" width="14.83203125" style="43" customWidth="1"/>
    <col min="2826" max="2826" width="17.6640625" style="43" bestFit="1" customWidth="1"/>
    <col min="2827" max="2827" width="3.6640625" style="43" customWidth="1"/>
    <col min="2828" max="2829" width="0" style="43" hidden="1" customWidth="1"/>
    <col min="2830" max="2830" width="17.5" style="43" bestFit="1" customWidth="1"/>
    <col min="2831" max="2831" width="28.5" style="43" customWidth="1"/>
    <col min="2832" max="2832" width="16.33203125" style="43" bestFit="1" customWidth="1"/>
    <col min="2833" max="2833" width="18" style="43" bestFit="1" customWidth="1"/>
    <col min="2834" max="3072" width="9.33203125" style="43"/>
    <col min="3073" max="3073" width="3" style="43" customWidth="1"/>
    <col min="3074" max="3074" width="3.5" style="43" customWidth="1"/>
    <col min="3075" max="3075" width="5.83203125" style="43" customWidth="1"/>
    <col min="3076" max="3076" width="27.33203125" style="43" customWidth="1"/>
    <col min="3077" max="3077" width="15.33203125" style="43" bestFit="1" customWidth="1"/>
    <col min="3078" max="3078" width="3.83203125" style="43" customWidth="1"/>
    <col min="3079" max="3079" width="9" style="43" bestFit="1" customWidth="1"/>
    <col min="3080" max="3080" width="7" style="43" customWidth="1"/>
    <col min="3081" max="3081" width="14.83203125" style="43" customWidth="1"/>
    <col min="3082" max="3082" width="17.6640625" style="43" bestFit="1" customWidth="1"/>
    <col min="3083" max="3083" width="3.6640625" style="43" customWidth="1"/>
    <col min="3084" max="3085" width="0" style="43" hidden="1" customWidth="1"/>
    <col min="3086" max="3086" width="17.5" style="43" bestFit="1" customWidth="1"/>
    <col min="3087" max="3087" width="28.5" style="43" customWidth="1"/>
    <col min="3088" max="3088" width="16.33203125" style="43" bestFit="1" customWidth="1"/>
    <col min="3089" max="3089" width="18" style="43" bestFit="1" customWidth="1"/>
    <col min="3090" max="3328" width="9.33203125" style="43"/>
    <col min="3329" max="3329" width="3" style="43" customWidth="1"/>
    <col min="3330" max="3330" width="3.5" style="43" customWidth="1"/>
    <col min="3331" max="3331" width="5.83203125" style="43" customWidth="1"/>
    <col min="3332" max="3332" width="27.33203125" style="43" customWidth="1"/>
    <col min="3333" max="3333" width="15.33203125" style="43" bestFit="1" customWidth="1"/>
    <col min="3334" max="3334" width="3.83203125" style="43" customWidth="1"/>
    <col min="3335" max="3335" width="9" style="43" bestFit="1" customWidth="1"/>
    <col min="3336" max="3336" width="7" style="43" customWidth="1"/>
    <col min="3337" max="3337" width="14.83203125" style="43" customWidth="1"/>
    <col min="3338" max="3338" width="17.6640625" style="43" bestFit="1" customWidth="1"/>
    <col min="3339" max="3339" width="3.6640625" style="43" customWidth="1"/>
    <col min="3340" max="3341" width="0" style="43" hidden="1" customWidth="1"/>
    <col min="3342" max="3342" width="17.5" style="43" bestFit="1" customWidth="1"/>
    <col min="3343" max="3343" width="28.5" style="43" customWidth="1"/>
    <col min="3344" max="3344" width="16.33203125" style="43" bestFit="1" customWidth="1"/>
    <col min="3345" max="3345" width="18" style="43" bestFit="1" customWidth="1"/>
    <col min="3346" max="3584" width="9.33203125" style="43"/>
    <col min="3585" max="3585" width="3" style="43" customWidth="1"/>
    <col min="3586" max="3586" width="3.5" style="43" customWidth="1"/>
    <col min="3587" max="3587" width="5.83203125" style="43" customWidth="1"/>
    <col min="3588" max="3588" width="27.33203125" style="43" customWidth="1"/>
    <col min="3589" max="3589" width="15.33203125" style="43" bestFit="1" customWidth="1"/>
    <col min="3590" max="3590" width="3.83203125" style="43" customWidth="1"/>
    <col min="3591" max="3591" width="9" style="43" bestFit="1" customWidth="1"/>
    <col min="3592" max="3592" width="7" style="43" customWidth="1"/>
    <col min="3593" max="3593" width="14.83203125" style="43" customWidth="1"/>
    <col min="3594" max="3594" width="17.6640625" style="43" bestFit="1" customWidth="1"/>
    <col min="3595" max="3595" width="3.6640625" style="43" customWidth="1"/>
    <col min="3596" max="3597" width="0" style="43" hidden="1" customWidth="1"/>
    <col min="3598" max="3598" width="17.5" style="43" bestFit="1" customWidth="1"/>
    <col min="3599" max="3599" width="28.5" style="43" customWidth="1"/>
    <col min="3600" max="3600" width="16.33203125" style="43" bestFit="1" customWidth="1"/>
    <col min="3601" max="3601" width="18" style="43" bestFit="1" customWidth="1"/>
    <col min="3602" max="3840" width="9.33203125" style="43"/>
    <col min="3841" max="3841" width="3" style="43" customWidth="1"/>
    <col min="3842" max="3842" width="3.5" style="43" customWidth="1"/>
    <col min="3843" max="3843" width="5.83203125" style="43" customWidth="1"/>
    <col min="3844" max="3844" width="27.33203125" style="43" customWidth="1"/>
    <col min="3845" max="3845" width="15.33203125" style="43" bestFit="1" customWidth="1"/>
    <col min="3846" max="3846" width="3.83203125" style="43" customWidth="1"/>
    <col min="3847" max="3847" width="9" style="43" bestFit="1" customWidth="1"/>
    <col min="3848" max="3848" width="7" style="43" customWidth="1"/>
    <col min="3849" max="3849" width="14.83203125" style="43" customWidth="1"/>
    <col min="3850" max="3850" width="17.6640625" style="43" bestFit="1" customWidth="1"/>
    <col min="3851" max="3851" width="3.6640625" style="43" customWidth="1"/>
    <col min="3852" max="3853" width="0" style="43" hidden="1" customWidth="1"/>
    <col min="3854" max="3854" width="17.5" style="43" bestFit="1" customWidth="1"/>
    <col min="3855" max="3855" width="28.5" style="43" customWidth="1"/>
    <col min="3856" max="3856" width="16.33203125" style="43" bestFit="1" customWidth="1"/>
    <col min="3857" max="3857" width="18" style="43" bestFit="1" customWidth="1"/>
    <col min="3858" max="4096" width="9.33203125" style="43"/>
    <col min="4097" max="4097" width="3" style="43" customWidth="1"/>
    <col min="4098" max="4098" width="3.5" style="43" customWidth="1"/>
    <col min="4099" max="4099" width="5.83203125" style="43" customWidth="1"/>
    <col min="4100" max="4100" width="27.33203125" style="43" customWidth="1"/>
    <col min="4101" max="4101" width="15.33203125" style="43" bestFit="1" customWidth="1"/>
    <col min="4102" max="4102" width="3.83203125" style="43" customWidth="1"/>
    <col min="4103" max="4103" width="9" style="43" bestFit="1" customWidth="1"/>
    <col min="4104" max="4104" width="7" style="43" customWidth="1"/>
    <col min="4105" max="4105" width="14.83203125" style="43" customWidth="1"/>
    <col min="4106" max="4106" width="17.6640625" style="43" bestFit="1" customWidth="1"/>
    <col min="4107" max="4107" width="3.6640625" style="43" customWidth="1"/>
    <col min="4108" max="4109" width="0" style="43" hidden="1" customWidth="1"/>
    <col min="4110" max="4110" width="17.5" style="43" bestFit="1" customWidth="1"/>
    <col min="4111" max="4111" width="28.5" style="43" customWidth="1"/>
    <col min="4112" max="4112" width="16.33203125" style="43" bestFit="1" customWidth="1"/>
    <col min="4113" max="4113" width="18" style="43" bestFit="1" customWidth="1"/>
    <col min="4114" max="4352" width="9.33203125" style="43"/>
    <col min="4353" max="4353" width="3" style="43" customWidth="1"/>
    <col min="4354" max="4354" width="3.5" style="43" customWidth="1"/>
    <col min="4355" max="4355" width="5.83203125" style="43" customWidth="1"/>
    <col min="4356" max="4356" width="27.33203125" style="43" customWidth="1"/>
    <col min="4357" max="4357" width="15.33203125" style="43" bestFit="1" customWidth="1"/>
    <col min="4358" max="4358" width="3.83203125" style="43" customWidth="1"/>
    <col min="4359" max="4359" width="9" style="43" bestFit="1" customWidth="1"/>
    <col min="4360" max="4360" width="7" style="43" customWidth="1"/>
    <col min="4361" max="4361" width="14.83203125" style="43" customWidth="1"/>
    <col min="4362" max="4362" width="17.6640625" style="43" bestFit="1" customWidth="1"/>
    <col min="4363" max="4363" width="3.6640625" style="43" customWidth="1"/>
    <col min="4364" max="4365" width="0" style="43" hidden="1" customWidth="1"/>
    <col min="4366" max="4366" width="17.5" style="43" bestFit="1" customWidth="1"/>
    <col min="4367" max="4367" width="28.5" style="43" customWidth="1"/>
    <col min="4368" max="4368" width="16.33203125" style="43" bestFit="1" customWidth="1"/>
    <col min="4369" max="4369" width="18" style="43" bestFit="1" customWidth="1"/>
    <col min="4370" max="4608" width="9.33203125" style="43"/>
    <col min="4609" max="4609" width="3" style="43" customWidth="1"/>
    <col min="4610" max="4610" width="3.5" style="43" customWidth="1"/>
    <col min="4611" max="4611" width="5.83203125" style="43" customWidth="1"/>
    <col min="4612" max="4612" width="27.33203125" style="43" customWidth="1"/>
    <col min="4613" max="4613" width="15.33203125" style="43" bestFit="1" customWidth="1"/>
    <col min="4614" max="4614" width="3.83203125" style="43" customWidth="1"/>
    <col min="4615" max="4615" width="9" style="43" bestFit="1" customWidth="1"/>
    <col min="4616" max="4616" width="7" style="43" customWidth="1"/>
    <col min="4617" max="4617" width="14.83203125" style="43" customWidth="1"/>
    <col min="4618" max="4618" width="17.6640625" style="43" bestFit="1" customWidth="1"/>
    <col min="4619" max="4619" width="3.6640625" style="43" customWidth="1"/>
    <col min="4620" max="4621" width="0" style="43" hidden="1" customWidth="1"/>
    <col min="4622" max="4622" width="17.5" style="43" bestFit="1" customWidth="1"/>
    <col min="4623" max="4623" width="28.5" style="43" customWidth="1"/>
    <col min="4624" max="4624" width="16.33203125" style="43" bestFit="1" customWidth="1"/>
    <col min="4625" max="4625" width="18" style="43" bestFit="1" customWidth="1"/>
    <col min="4626" max="4864" width="9.33203125" style="43"/>
    <col min="4865" max="4865" width="3" style="43" customWidth="1"/>
    <col min="4866" max="4866" width="3.5" style="43" customWidth="1"/>
    <col min="4867" max="4867" width="5.83203125" style="43" customWidth="1"/>
    <col min="4868" max="4868" width="27.33203125" style="43" customWidth="1"/>
    <col min="4869" max="4869" width="15.33203125" style="43" bestFit="1" customWidth="1"/>
    <col min="4870" max="4870" width="3.83203125" style="43" customWidth="1"/>
    <col min="4871" max="4871" width="9" style="43" bestFit="1" customWidth="1"/>
    <col min="4872" max="4872" width="7" style="43" customWidth="1"/>
    <col min="4873" max="4873" width="14.83203125" style="43" customWidth="1"/>
    <col min="4874" max="4874" width="17.6640625" style="43" bestFit="1" customWidth="1"/>
    <col min="4875" max="4875" width="3.6640625" style="43" customWidth="1"/>
    <col min="4876" max="4877" width="0" style="43" hidden="1" customWidth="1"/>
    <col min="4878" max="4878" width="17.5" style="43" bestFit="1" customWidth="1"/>
    <col min="4879" max="4879" width="28.5" style="43" customWidth="1"/>
    <col min="4880" max="4880" width="16.33203125" style="43" bestFit="1" customWidth="1"/>
    <col min="4881" max="4881" width="18" style="43" bestFit="1" customWidth="1"/>
    <col min="4882" max="5120" width="9.33203125" style="43"/>
    <col min="5121" max="5121" width="3" style="43" customWidth="1"/>
    <col min="5122" max="5122" width="3.5" style="43" customWidth="1"/>
    <col min="5123" max="5123" width="5.83203125" style="43" customWidth="1"/>
    <col min="5124" max="5124" width="27.33203125" style="43" customWidth="1"/>
    <col min="5125" max="5125" width="15.33203125" style="43" bestFit="1" customWidth="1"/>
    <col min="5126" max="5126" width="3.83203125" style="43" customWidth="1"/>
    <col min="5127" max="5127" width="9" style="43" bestFit="1" customWidth="1"/>
    <col min="5128" max="5128" width="7" style="43" customWidth="1"/>
    <col min="5129" max="5129" width="14.83203125" style="43" customWidth="1"/>
    <col min="5130" max="5130" width="17.6640625" style="43" bestFit="1" customWidth="1"/>
    <col min="5131" max="5131" width="3.6640625" style="43" customWidth="1"/>
    <col min="5132" max="5133" width="0" style="43" hidden="1" customWidth="1"/>
    <col min="5134" max="5134" width="17.5" style="43" bestFit="1" customWidth="1"/>
    <col min="5135" max="5135" width="28.5" style="43" customWidth="1"/>
    <col min="5136" max="5136" width="16.33203125" style="43" bestFit="1" customWidth="1"/>
    <col min="5137" max="5137" width="18" style="43" bestFit="1" customWidth="1"/>
    <col min="5138" max="5376" width="9.33203125" style="43"/>
    <col min="5377" max="5377" width="3" style="43" customWidth="1"/>
    <col min="5378" max="5378" width="3.5" style="43" customWidth="1"/>
    <col min="5379" max="5379" width="5.83203125" style="43" customWidth="1"/>
    <col min="5380" max="5380" width="27.33203125" style="43" customWidth="1"/>
    <col min="5381" max="5381" width="15.33203125" style="43" bestFit="1" customWidth="1"/>
    <col min="5382" max="5382" width="3.83203125" style="43" customWidth="1"/>
    <col min="5383" max="5383" width="9" style="43" bestFit="1" customWidth="1"/>
    <col min="5384" max="5384" width="7" style="43" customWidth="1"/>
    <col min="5385" max="5385" width="14.83203125" style="43" customWidth="1"/>
    <col min="5386" max="5386" width="17.6640625" style="43" bestFit="1" customWidth="1"/>
    <col min="5387" max="5387" width="3.6640625" style="43" customWidth="1"/>
    <col min="5388" max="5389" width="0" style="43" hidden="1" customWidth="1"/>
    <col min="5390" max="5390" width="17.5" style="43" bestFit="1" customWidth="1"/>
    <col min="5391" max="5391" width="28.5" style="43" customWidth="1"/>
    <col min="5392" max="5392" width="16.33203125" style="43" bestFit="1" customWidth="1"/>
    <col min="5393" max="5393" width="18" style="43" bestFit="1" customWidth="1"/>
    <col min="5394" max="5632" width="9.33203125" style="43"/>
    <col min="5633" max="5633" width="3" style="43" customWidth="1"/>
    <col min="5634" max="5634" width="3.5" style="43" customWidth="1"/>
    <col min="5635" max="5635" width="5.83203125" style="43" customWidth="1"/>
    <col min="5636" max="5636" width="27.33203125" style="43" customWidth="1"/>
    <col min="5637" max="5637" width="15.33203125" style="43" bestFit="1" customWidth="1"/>
    <col min="5638" max="5638" width="3.83203125" style="43" customWidth="1"/>
    <col min="5639" max="5639" width="9" style="43" bestFit="1" customWidth="1"/>
    <col min="5640" max="5640" width="7" style="43" customWidth="1"/>
    <col min="5641" max="5641" width="14.83203125" style="43" customWidth="1"/>
    <col min="5642" max="5642" width="17.6640625" style="43" bestFit="1" customWidth="1"/>
    <col min="5643" max="5643" width="3.6640625" style="43" customWidth="1"/>
    <col min="5644" max="5645" width="0" style="43" hidden="1" customWidth="1"/>
    <col min="5646" max="5646" width="17.5" style="43" bestFit="1" customWidth="1"/>
    <col min="5647" max="5647" width="28.5" style="43" customWidth="1"/>
    <col min="5648" max="5648" width="16.33203125" style="43" bestFit="1" customWidth="1"/>
    <col min="5649" max="5649" width="18" style="43" bestFit="1" customWidth="1"/>
    <col min="5650" max="5888" width="9.33203125" style="43"/>
    <col min="5889" max="5889" width="3" style="43" customWidth="1"/>
    <col min="5890" max="5890" width="3.5" style="43" customWidth="1"/>
    <col min="5891" max="5891" width="5.83203125" style="43" customWidth="1"/>
    <col min="5892" max="5892" width="27.33203125" style="43" customWidth="1"/>
    <col min="5893" max="5893" width="15.33203125" style="43" bestFit="1" customWidth="1"/>
    <col min="5894" max="5894" width="3.83203125" style="43" customWidth="1"/>
    <col min="5895" max="5895" width="9" style="43" bestFit="1" customWidth="1"/>
    <col min="5896" max="5896" width="7" style="43" customWidth="1"/>
    <col min="5897" max="5897" width="14.83203125" style="43" customWidth="1"/>
    <col min="5898" max="5898" width="17.6640625" style="43" bestFit="1" customWidth="1"/>
    <col min="5899" max="5899" width="3.6640625" style="43" customWidth="1"/>
    <col min="5900" max="5901" width="0" style="43" hidden="1" customWidth="1"/>
    <col min="5902" max="5902" width="17.5" style="43" bestFit="1" customWidth="1"/>
    <col min="5903" max="5903" width="28.5" style="43" customWidth="1"/>
    <col min="5904" max="5904" width="16.33203125" style="43" bestFit="1" customWidth="1"/>
    <col min="5905" max="5905" width="18" style="43" bestFit="1" customWidth="1"/>
    <col min="5906" max="6144" width="9.33203125" style="43"/>
    <col min="6145" max="6145" width="3" style="43" customWidth="1"/>
    <col min="6146" max="6146" width="3.5" style="43" customWidth="1"/>
    <col min="6147" max="6147" width="5.83203125" style="43" customWidth="1"/>
    <col min="6148" max="6148" width="27.33203125" style="43" customWidth="1"/>
    <col min="6149" max="6149" width="15.33203125" style="43" bestFit="1" customWidth="1"/>
    <col min="6150" max="6150" width="3.83203125" style="43" customWidth="1"/>
    <col min="6151" max="6151" width="9" style="43" bestFit="1" customWidth="1"/>
    <col min="6152" max="6152" width="7" style="43" customWidth="1"/>
    <col min="6153" max="6153" width="14.83203125" style="43" customWidth="1"/>
    <col min="6154" max="6154" width="17.6640625" style="43" bestFit="1" customWidth="1"/>
    <col min="6155" max="6155" width="3.6640625" style="43" customWidth="1"/>
    <col min="6156" max="6157" width="0" style="43" hidden="1" customWidth="1"/>
    <col min="6158" max="6158" width="17.5" style="43" bestFit="1" customWidth="1"/>
    <col min="6159" max="6159" width="28.5" style="43" customWidth="1"/>
    <col min="6160" max="6160" width="16.33203125" style="43" bestFit="1" customWidth="1"/>
    <col min="6161" max="6161" width="18" style="43" bestFit="1" customWidth="1"/>
    <col min="6162" max="6400" width="9.33203125" style="43"/>
    <col min="6401" max="6401" width="3" style="43" customWidth="1"/>
    <col min="6402" max="6402" width="3.5" style="43" customWidth="1"/>
    <col min="6403" max="6403" width="5.83203125" style="43" customWidth="1"/>
    <col min="6404" max="6404" width="27.33203125" style="43" customWidth="1"/>
    <col min="6405" max="6405" width="15.33203125" style="43" bestFit="1" customWidth="1"/>
    <col min="6406" max="6406" width="3.83203125" style="43" customWidth="1"/>
    <col min="6407" max="6407" width="9" style="43" bestFit="1" customWidth="1"/>
    <col min="6408" max="6408" width="7" style="43" customWidth="1"/>
    <col min="6409" max="6409" width="14.83203125" style="43" customWidth="1"/>
    <col min="6410" max="6410" width="17.6640625" style="43" bestFit="1" customWidth="1"/>
    <col min="6411" max="6411" width="3.6640625" style="43" customWidth="1"/>
    <col min="6412" max="6413" width="0" style="43" hidden="1" customWidth="1"/>
    <col min="6414" max="6414" width="17.5" style="43" bestFit="1" customWidth="1"/>
    <col min="6415" max="6415" width="28.5" style="43" customWidth="1"/>
    <col min="6416" max="6416" width="16.33203125" style="43" bestFit="1" customWidth="1"/>
    <col min="6417" max="6417" width="18" style="43" bestFit="1" customWidth="1"/>
    <col min="6418" max="6656" width="9.33203125" style="43"/>
    <col min="6657" max="6657" width="3" style="43" customWidth="1"/>
    <col min="6658" max="6658" width="3.5" style="43" customWidth="1"/>
    <col min="6659" max="6659" width="5.83203125" style="43" customWidth="1"/>
    <col min="6660" max="6660" width="27.33203125" style="43" customWidth="1"/>
    <col min="6661" max="6661" width="15.33203125" style="43" bestFit="1" customWidth="1"/>
    <col min="6662" max="6662" width="3.83203125" style="43" customWidth="1"/>
    <col min="6663" max="6663" width="9" style="43" bestFit="1" customWidth="1"/>
    <col min="6664" max="6664" width="7" style="43" customWidth="1"/>
    <col min="6665" max="6665" width="14.83203125" style="43" customWidth="1"/>
    <col min="6666" max="6666" width="17.6640625" style="43" bestFit="1" customWidth="1"/>
    <col min="6667" max="6667" width="3.6640625" style="43" customWidth="1"/>
    <col min="6668" max="6669" width="0" style="43" hidden="1" customWidth="1"/>
    <col min="6670" max="6670" width="17.5" style="43" bestFit="1" customWidth="1"/>
    <col min="6671" max="6671" width="28.5" style="43" customWidth="1"/>
    <col min="6672" max="6672" width="16.33203125" style="43" bestFit="1" customWidth="1"/>
    <col min="6673" max="6673" width="18" style="43" bestFit="1" customWidth="1"/>
    <col min="6674" max="6912" width="9.33203125" style="43"/>
    <col min="6913" max="6913" width="3" style="43" customWidth="1"/>
    <col min="6914" max="6914" width="3.5" style="43" customWidth="1"/>
    <col min="6915" max="6915" width="5.83203125" style="43" customWidth="1"/>
    <col min="6916" max="6916" width="27.33203125" style="43" customWidth="1"/>
    <col min="6917" max="6917" width="15.33203125" style="43" bestFit="1" customWidth="1"/>
    <col min="6918" max="6918" width="3.83203125" style="43" customWidth="1"/>
    <col min="6919" max="6919" width="9" style="43" bestFit="1" customWidth="1"/>
    <col min="6920" max="6920" width="7" style="43" customWidth="1"/>
    <col min="6921" max="6921" width="14.83203125" style="43" customWidth="1"/>
    <col min="6922" max="6922" width="17.6640625" style="43" bestFit="1" customWidth="1"/>
    <col min="6923" max="6923" width="3.6640625" style="43" customWidth="1"/>
    <col min="6924" max="6925" width="0" style="43" hidden="1" customWidth="1"/>
    <col min="6926" max="6926" width="17.5" style="43" bestFit="1" customWidth="1"/>
    <col min="6927" max="6927" width="28.5" style="43" customWidth="1"/>
    <col min="6928" max="6928" width="16.33203125" style="43" bestFit="1" customWidth="1"/>
    <col min="6929" max="6929" width="18" style="43" bestFit="1" customWidth="1"/>
    <col min="6930" max="7168" width="9.33203125" style="43"/>
    <col min="7169" max="7169" width="3" style="43" customWidth="1"/>
    <col min="7170" max="7170" width="3.5" style="43" customWidth="1"/>
    <col min="7171" max="7171" width="5.83203125" style="43" customWidth="1"/>
    <col min="7172" max="7172" width="27.33203125" style="43" customWidth="1"/>
    <col min="7173" max="7173" width="15.33203125" style="43" bestFit="1" customWidth="1"/>
    <col min="7174" max="7174" width="3.83203125" style="43" customWidth="1"/>
    <col min="7175" max="7175" width="9" style="43" bestFit="1" customWidth="1"/>
    <col min="7176" max="7176" width="7" style="43" customWidth="1"/>
    <col min="7177" max="7177" width="14.83203125" style="43" customWidth="1"/>
    <col min="7178" max="7178" width="17.6640625" style="43" bestFit="1" customWidth="1"/>
    <col min="7179" max="7179" width="3.6640625" style="43" customWidth="1"/>
    <col min="7180" max="7181" width="0" style="43" hidden="1" customWidth="1"/>
    <col min="7182" max="7182" width="17.5" style="43" bestFit="1" customWidth="1"/>
    <col min="7183" max="7183" width="28.5" style="43" customWidth="1"/>
    <col min="7184" max="7184" width="16.33203125" style="43" bestFit="1" customWidth="1"/>
    <col min="7185" max="7185" width="18" style="43" bestFit="1" customWidth="1"/>
    <col min="7186" max="7424" width="9.33203125" style="43"/>
    <col min="7425" max="7425" width="3" style="43" customWidth="1"/>
    <col min="7426" max="7426" width="3.5" style="43" customWidth="1"/>
    <col min="7427" max="7427" width="5.83203125" style="43" customWidth="1"/>
    <col min="7428" max="7428" width="27.33203125" style="43" customWidth="1"/>
    <col min="7429" max="7429" width="15.33203125" style="43" bestFit="1" customWidth="1"/>
    <col min="7430" max="7430" width="3.83203125" style="43" customWidth="1"/>
    <col min="7431" max="7431" width="9" style="43" bestFit="1" customWidth="1"/>
    <col min="7432" max="7432" width="7" style="43" customWidth="1"/>
    <col min="7433" max="7433" width="14.83203125" style="43" customWidth="1"/>
    <col min="7434" max="7434" width="17.6640625" style="43" bestFit="1" customWidth="1"/>
    <col min="7435" max="7435" width="3.6640625" style="43" customWidth="1"/>
    <col min="7436" max="7437" width="0" style="43" hidden="1" customWidth="1"/>
    <col min="7438" max="7438" width="17.5" style="43" bestFit="1" customWidth="1"/>
    <col min="7439" max="7439" width="28.5" style="43" customWidth="1"/>
    <col min="7440" max="7440" width="16.33203125" style="43" bestFit="1" customWidth="1"/>
    <col min="7441" max="7441" width="18" style="43" bestFit="1" customWidth="1"/>
    <col min="7442" max="7680" width="9.33203125" style="43"/>
    <col min="7681" max="7681" width="3" style="43" customWidth="1"/>
    <col min="7682" max="7682" width="3.5" style="43" customWidth="1"/>
    <col min="7683" max="7683" width="5.83203125" style="43" customWidth="1"/>
    <col min="7684" max="7684" width="27.33203125" style="43" customWidth="1"/>
    <col min="7685" max="7685" width="15.33203125" style="43" bestFit="1" customWidth="1"/>
    <col min="7686" max="7686" width="3.83203125" style="43" customWidth="1"/>
    <col min="7687" max="7687" width="9" style="43" bestFit="1" customWidth="1"/>
    <col min="7688" max="7688" width="7" style="43" customWidth="1"/>
    <col min="7689" max="7689" width="14.83203125" style="43" customWidth="1"/>
    <col min="7690" max="7690" width="17.6640625" style="43" bestFit="1" customWidth="1"/>
    <col min="7691" max="7691" width="3.6640625" style="43" customWidth="1"/>
    <col min="7692" max="7693" width="0" style="43" hidden="1" customWidth="1"/>
    <col min="7694" max="7694" width="17.5" style="43" bestFit="1" customWidth="1"/>
    <col min="7695" max="7695" width="28.5" style="43" customWidth="1"/>
    <col min="7696" max="7696" width="16.33203125" style="43" bestFit="1" customWidth="1"/>
    <col min="7697" max="7697" width="18" style="43" bestFit="1" customWidth="1"/>
    <col min="7698" max="7936" width="9.33203125" style="43"/>
    <col min="7937" max="7937" width="3" style="43" customWidth="1"/>
    <col min="7938" max="7938" width="3.5" style="43" customWidth="1"/>
    <col min="7939" max="7939" width="5.83203125" style="43" customWidth="1"/>
    <col min="7940" max="7940" width="27.33203125" style="43" customWidth="1"/>
    <col min="7941" max="7941" width="15.33203125" style="43" bestFit="1" customWidth="1"/>
    <col min="7942" max="7942" width="3.83203125" style="43" customWidth="1"/>
    <col min="7943" max="7943" width="9" style="43" bestFit="1" customWidth="1"/>
    <col min="7944" max="7944" width="7" style="43" customWidth="1"/>
    <col min="7945" max="7945" width="14.83203125" style="43" customWidth="1"/>
    <col min="7946" max="7946" width="17.6640625" style="43" bestFit="1" customWidth="1"/>
    <col min="7947" max="7947" width="3.6640625" style="43" customWidth="1"/>
    <col min="7948" max="7949" width="0" style="43" hidden="1" customWidth="1"/>
    <col min="7950" max="7950" width="17.5" style="43" bestFit="1" customWidth="1"/>
    <col min="7951" max="7951" width="28.5" style="43" customWidth="1"/>
    <col min="7952" max="7952" width="16.33203125" style="43" bestFit="1" customWidth="1"/>
    <col min="7953" max="7953" width="18" style="43" bestFit="1" customWidth="1"/>
    <col min="7954" max="8192" width="9.33203125" style="43"/>
    <col min="8193" max="8193" width="3" style="43" customWidth="1"/>
    <col min="8194" max="8194" width="3.5" style="43" customWidth="1"/>
    <col min="8195" max="8195" width="5.83203125" style="43" customWidth="1"/>
    <col min="8196" max="8196" width="27.33203125" style="43" customWidth="1"/>
    <col min="8197" max="8197" width="15.33203125" style="43" bestFit="1" customWidth="1"/>
    <col min="8198" max="8198" width="3.83203125" style="43" customWidth="1"/>
    <col min="8199" max="8199" width="9" style="43" bestFit="1" customWidth="1"/>
    <col min="8200" max="8200" width="7" style="43" customWidth="1"/>
    <col min="8201" max="8201" width="14.83203125" style="43" customWidth="1"/>
    <col min="8202" max="8202" width="17.6640625" style="43" bestFit="1" customWidth="1"/>
    <col min="8203" max="8203" width="3.6640625" style="43" customWidth="1"/>
    <col min="8204" max="8205" width="0" style="43" hidden="1" customWidth="1"/>
    <col min="8206" max="8206" width="17.5" style="43" bestFit="1" customWidth="1"/>
    <col min="8207" max="8207" width="28.5" style="43" customWidth="1"/>
    <col min="8208" max="8208" width="16.33203125" style="43" bestFit="1" customWidth="1"/>
    <col min="8209" max="8209" width="18" style="43" bestFit="1" customWidth="1"/>
    <col min="8210" max="8448" width="9.33203125" style="43"/>
    <col min="8449" max="8449" width="3" style="43" customWidth="1"/>
    <col min="8450" max="8450" width="3.5" style="43" customWidth="1"/>
    <col min="8451" max="8451" width="5.83203125" style="43" customWidth="1"/>
    <col min="8452" max="8452" width="27.33203125" style="43" customWidth="1"/>
    <col min="8453" max="8453" width="15.33203125" style="43" bestFit="1" customWidth="1"/>
    <col min="8454" max="8454" width="3.83203125" style="43" customWidth="1"/>
    <col min="8455" max="8455" width="9" style="43" bestFit="1" customWidth="1"/>
    <col min="8456" max="8456" width="7" style="43" customWidth="1"/>
    <col min="8457" max="8457" width="14.83203125" style="43" customWidth="1"/>
    <col min="8458" max="8458" width="17.6640625" style="43" bestFit="1" customWidth="1"/>
    <col min="8459" max="8459" width="3.6640625" style="43" customWidth="1"/>
    <col min="8460" max="8461" width="0" style="43" hidden="1" customWidth="1"/>
    <col min="8462" max="8462" width="17.5" style="43" bestFit="1" customWidth="1"/>
    <col min="8463" max="8463" width="28.5" style="43" customWidth="1"/>
    <col min="8464" max="8464" width="16.33203125" style="43" bestFit="1" customWidth="1"/>
    <col min="8465" max="8465" width="18" style="43" bestFit="1" customWidth="1"/>
    <col min="8466" max="8704" width="9.33203125" style="43"/>
    <col min="8705" max="8705" width="3" style="43" customWidth="1"/>
    <col min="8706" max="8706" width="3.5" style="43" customWidth="1"/>
    <col min="8707" max="8707" width="5.83203125" style="43" customWidth="1"/>
    <col min="8708" max="8708" width="27.33203125" style="43" customWidth="1"/>
    <col min="8709" max="8709" width="15.33203125" style="43" bestFit="1" customWidth="1"/>
    <col min="8710" max="8710" width="3.83203125" style="43" customWidth="1"/>
    <col min="8711" max="8711" width="9" style="43" bestFit="1" customWidth="1"/>
    <col min="8712" max="8712" width="7" style="43" customWidth="1"/>
    <col min="8713" max="8713" width="14.83203125" style="43" customWidth="1"/>
    <col min="8714" max="8714" width="17.6640625" style="43" bestFit="1" customWidth="1"/>
    <col min="8715" max="8715" width="3.6640625" style="43" customWidth="1"/>
    <col min="8716" max="8717" width="0" style="43" hidden="1" customWidth="1"/>
    <col min="8718" max="8718" width="17.5" style="43" bestFit="1" customWidth="1"/>
    <col min="8719" max="8719" width="28.5" style="43" customWidth="1"/>
    <col min="8720" max="8720" width="16.33203125" style="43" bestFit="1" customWidth="1"/>
    <col min="8721" max="8721" width="18" style="43" bestFit="1" customWidth="1"/>
    <col min="8722" max="8960" width="9.33203125" style="43"/>
    <col min="8961" max="8961" width="3" style="43" customWidth="1"/>
    <col min="8962" max="8962" width="3.5" style="43" customWidth="1"/>
    <col min="8963" max="8963" width="5.83203125" style="43" customWidth="1"/>
    <col min="8964" max="8964" width="27.33203125" style="43" customWidth="1"/>
    <col min="8965" max="8965" width="15.33203125" style="43" bestFit="1" customWidth="1"/>
    <col min="8966" max="8966" width="3.83203125" style="43" customWidth="1"/>
    <col min="8967" max="8967" width="9" style="43" bestFit="1" customWidth="1"/>
    <col min="8968" max="8968" width="7" style="43" customWidth="1"/>
    <col min="8969" max="8969" width="14.83203125" style="43" customWidth="1"/>
    <col min="8970" max="8970" width="17.6640625" style="43" bestFit="1" customWidth="1"/>
    <col min="8971" max="8971" width="3.6640625" style="43" customWidth="1"/>
    <col min="8972" max="8973" width="0" style="43" hidden="1" customWidth="1"/>
    <col min="8974" max="8974" width="17.5" style="43" bestFit="1" customWidth="1"/>
    <col min="8975" max="8975" width="28.5" style="43" customWidth="1"/>
    <col min="8976" max="8976" width="16.33203125" style="43" bestFit="1" customWidth="1"/>
    <col min="8977" max="8977" width="18" style="43" bestFit="1" customWidth="1"/>
    <col min="8978" max="9216" width="9.33203125" style="43"/>
    <col min="9217" max="9217" width="3" style="43" customWidth="1"/>
    <col min="9218" max="9218" width="3.5" style="43" customWidth="1"/>
    <col min="9219" max="9219" width="5.83203125" style="43" customWidth="1"/>
    <col min="9220" max="9220" width="27.33203125" style="43" customWidth="1"/>
    <col min="9221" max="9221" width="15.33203125" style="43" bestFit="1" customWidth="1"/>
    <col min="9222" max="9222" width="3.83203125" style="43" customWidth="1"/>
    <col min="9223" max="9223" width="9" style="43" bestFit="1" customWidth="1"/>
    <col min="9224" max="9224" width="7" style="43" customWidth="1"/>
    <col min="9225" max="9225" width="14.83203125" style="43" customWidth="1"/>
    <col min="9226" max="9226" width="17.6640625" style="43" bestFit="1" customWidth="1"/>
    <col min="9227" max="9227" width="3.6640625" style="43" customWidth="1"/>
    <col min="9228" max="9229" width="0" style="43" hidden="1" customWidth="1"/>
    <col min="9230" max="9230" width="17.5" style="43" bestFit="1" customWidth="1"/>
    <col min="9231" max="9231" width="28.5" style="43" customWidth="1"/>
    <col min="9232" max="9232" width="16.33203125" style="43" bestFit="1" customWidth="1"/>
    <col min="9233" max="9233" width="18" style="43" bestFit="1" customWidth="1"/>
    <col min="9234" max="9472" width="9.33203125" style="43"/>
    <col min="9473" max="9473" width="3" style="43" customWidth="1"/>
    <col min="9474" max="9474" width="3.5" style="43" customWidth="1"/>
    <col min="9475" max="9475" width="5.83203125" style="43" customWidth="1"/>
    <col min="9476" max="9476" width="27.33203125" style="43" customWidth="1"/>
    <col min="9477" max="9477" width="15.33203125" style="43" bestFit="1" customWidth="1"/>
    <col min="9478" max="9478" width="3.83203125" style="43" customWidth="1"/>
    <col min="9479" max="9479" width="9" style="43" bestFit="1" customWidth="1"/>
    <col min="9480" max="9480" width="7" style="43" customWidth="1"/>
    <col min="9481" max="9481" width="14.83203125" style="43" customWidth="1"/>
    <col min="9482" max="9482" width="17.6640625" style="43" bestFit="1" customWidth="1"/>
    <col min="9483" max="9483" width="3.6640625" style="43" customWidth="1"/>
    <col min="9484" max="9485" width="0" style="43" hidden="1" customWidth="1"/>
    <col min="9486" max="9486" width="17.5" style="43" bestFit="1" customWidth="1"/>
    <col min="9487" max="9487" width="28.5" style="43" customWidth="1"/>
    <col min="9488" max="9488" width="16.33203125" style="43" bestFit="1" customWidth="1"/>
    <col min="9489" max="9489" width="18" style="43" bestFit="1" customWidth="1"/>
    <col min="9490" max="9728" width="9.33203125" style="43"/>
    <col min="9729" max="9729" width="3" style="43" customWidth="1"/>
    <col min="9730" max="9730" width="3.5" style="43" customWidth="1"/>
    <col min="9731" max="9731" width="5.83203125" style="43" customWidth="1"/>
    <col min="9732" max="9732" width="27.33203125" style="43" customWidth="1"/>
    <col min="9733" max="9733" width="15.33203125" style="43" bestFit="1" customWidth="1"/>
    <col min="9734" max="9734" width="3.83203125" style="43" customWidth="1"/>
    <col min="9735" max="9735" width="9" style="43" bestFit="1" customWidth="1"/>
    <col min="9736" max="9736" width="7" style="43" customWidth="1"/>
    <col min="9737" max="9737" width="14.83203125" style="43" customWidth="1"/>
    <col min="9738" max="9738" width="17.6640625" style="43" bestFit="1" customWidth="1"/>
    <col min="9739" max="9739" width="3.6640625" style="43" customWidth="1"/>
    <col min="9740" max="9741" width="0" style="43" hidden="1" customWidth="1"/>
    <col min="9742" max="9742" width="17.5" style="43" bestFit="1" customWidth="1"/>
    <col min="9743" max="9743" width="28.5" style="43" customWidth="1"/>
    <col min="9744" max="9744" width="16.33203125" style="43" bestFit="1" customWidth="1"/>
    <col min="9745" max="9745" width="18" style="43" bestFit="1" customWidth="1"/>
    <col min="9746" max="9984" width="9.33203125" style="43"/>
    <col min="9985" max="9985" width="3" style="43" customWidth="1"/>
    <col min="9986" max="9986" width="3.5" style="43" customWidth="1"/>
    <col min="9987" max="9987" width="5.83203125" style="43" customWidth="1"/>
    <col min="9988" max="9988" width="27.33203125" style="43" customWidth="1"/>
    <col min="9989" max="9989" width="15.33203125" style="43" bestFit="1" customWidth="1"/>
    <col min="9990" max="9990" width="3.83203125" style="43" customWidth="1"/>
    <col min="9991" max="9991" width="9" style="43" bestFit="1" customWidth="1"/>
    <col min="9992" max="9992" width="7" style="43" customWidth="1"/>
    <col min="9993" max="9993" width="14.83203125" style="43" customWidth="1"/>
    <col min="9994" max="9994" width="17.6640625" style="43" bestFit="1" customWidth="1"/>
    <col min="9995" max="9995" width="3.6640625" style="43" customWidth="1"/>
    <col min="9996" max="9997" width="0" style="43" hidden="1" customWidth="1"/>
    <col min="9998" max="9998" width="17.5" style="43" bestFit="1" customWidth="1"/>
    <col min="9999" max="9999" width="28.5" style="43" customWidth="1"/>
    <col min="10000" max="10000" width="16.33203125" style="43" bestFit="1" customWidth="1"/>
    <col min="10001" max="10001" width="18" style="43" bestFit="1" customWidth="1"/>
    <col min="10002" max="10240" width="9.33203125" style="43"/>
    <col min="10241" max="10241" width="3" style="43" customWidth="1"/>
    <col min="10242" max="10242" width="3.5" style="43" customWidth="1"/>
    <col min="10243" max="10243" width="5.83203125" style="43" customWidth="1"/>
    <col min="10244" max="10244" width="27.33203125" style="43" customWidth="1"/>
    <col min="10245" max="10245" width="15.33203125" style="43" bestFit="1" customWidth="1"/>
    <col min="10246" max="10246" width="3.83203125" style="43" customWidth="1"/>
    <col min="10247" max="10247" width="9" style="43" bestFit="1" customWidth="1"/>
    <col min="10248" max="10248" width="7" style="43" customWidth="1"/>
    <col min="10249" max="10249" width="14.83203125" style="43" customWidth="1"/>
    <col min="10250" max="10250" width="17.6640625" style="43" bestFit="1" customWidth="1"/>
    <col min="10251" max="10251" width="3.6640625" style="43" customWidth="1"/>
    <col min="10252" max="10253" width="0" style="43" hidden="1" customWidth="1"/>
    <col min="10254" max="10254" width="17.5" style="43" bestFit="1" customWidth="1"/>
    <col min="10255" max="10255" width="28.5" style="43" customWidth="1"/>
    <col min="10256" max="10256" width="16.33203125" style="43" bestFit="1" customWidth="1"/>
    <col min="10257" max="10257" width="18" style="43" bestFit="1" customWidth="1"/>
    <col min="10258" max="10496" width="9.33203125" style="43"/>
    <col min="10497" max="10497" width="3" style="43" customWidth="1"/>
    <col min="10498" max="10498" width="3.5" style="43" customWidth="1"/>
    <col min="10499" max="10499" width="5.83203125" style="43" customWidth="1"/>
    <col min="10500" max="10500" width="27.33203125" style="43" customWidth="1"/>
    <col min="10501" max="10501" width="15.33203125" style="43" bestFit="1" customWidth="1"/>
    <col min="10502" max="10502" width="3.83203125" style="43" customWidth="1"/>
    <col min="10503" max="10503" width="9" style="43" bestFit="1" customWidth="1"/>
    <col min="10504" max="10504" width="7" style="43" customWidth="1"/>
    <col min="10505" max="10505" width="14.83203125" style="43" customWidth="1"/>
    <col min="10506" max="10506" width="17.6640625" style="43" bestFit="1" customWidth="1"/>
    <col min="10507" max="10507" width="3.6640625" style="43" customWidth="1"/>
    <col min="10508" max="10509" width="0" style="43" hidden="1" customWidth="1"/>
    <col min="10510" max="10510" width="17.5" style="43" bestFit="1" customWidth="1"/>
    <col min="10511" max="10511" width="28.5" style="43" customWidth="1"/>
    <col min="10512" max="10512" width="16.33203125" style="43" bestFit="1" customWidth="1"/>
    <col min="10513" max="10513" width="18" style="43" bestFit="1" customWidth="1"/>
    <col min="10514" max="10752" width="9.33203125" style="43"/>
    <col min="10753" max="10753" width="3" style="43" customWidth="1"/>
    <col min="10754" max="10754" width="3.5" style="43" customWidth="1"/>
    <col min="10755" max="10755" width="5.83203125" style="43" customWidth="1"/>
    <col min="10756" max="10756" width="27.33203125" style="43" customWidth="1"/>
    <col min="10757" max="10757" width="15.33203125" style="43" bestFit="1" customWidth="1"/>
    <col min="10758" max="10758" width="3.83203125" style="43" customWidth="1"/>
    <col min="10759" max="10759" width="9" style="43" bestFit="1" customWidth="1"/>
    <col min="10760" max="10760" width="7" style="43" customWidth="1"/>
    <col min="10761" max="10761" width="14.83203125" style="43" customWidth="1"/>
    <col min="10762" max="10762" width="17.6640625" style="43" bestFit="1" customWidth="1"/>
    <col min="10763" max="10763" width="3.6640625" style="43" customWidth="1"/>
    <col min="10764" max="10765" width="0" style="43" hidden="1" customWidth="1"/>
    <col min="10766" max="10766" width="17.5" style="43" bestFit="1" customWidth="1"/>
    <col min="10767" max="10767" width="28.5" style="43" customWidth="1"/>
    <col min="10768" max="10768" width="16.33203125" style="43" bestFit="1" customWidth="1"/>
    <col min="10769" max="10769" width="18" style="43" bestFit="1" customWidth="1"/>
    <col min="10770" max="11008" width="9.33203125" style="43"/>
    <col min="11009" max="11009" width="3" style="43" customWidth="1"/>
    <col min="11010" max="11010" width="3.5" style="43" customWidth="1"/>
    <col min="11011" max="11011" width="5.83203125" style="43" customWidth="1"/>
    <col min="11012" max="11012" width="27.33203125" style="43" customWidth="1"/>
    <col min="11013" max="11013" width="15.33203125" style="43" bestFit="1" customWidth="1"/>
    <col min="11014" max="11014" width="3.83203125" style="43" customWidth="1"/>
    <col min="11015" max="11015" width="9" style="43" bestFit="1" customWidth="1"/>
    <col min="11016" max="11016" width="7" style="43" customWidth="1"/>
    <col min="11017" max="11017" width="14.83203125" style="43" customWidth="1"/>
    <col min="11018" max="11018" width="17.6640625" style="43" bestFit="1" customWidth="1"/>
    <col min="11019" max="11019" width="3.6640625" style="43" customWidth="1"/>
    <col min="11020" max="11021" width="0" style="43" hidden="1" customWidth="1"/>
    <col min="11022" max="11022" width="17.5" style="43" bestFit="1" customWidth="1"/>
    <col min="11023" max="11023" width="28.5" style="43" customWidth="1"/>
    <col min="11024" max="11024" width="16.33203125" style="43" bestFit="1" customWidth="1"/>
    <col min="11025" max="11025" width="18" style="43" bestFit="1" customWidth="1"/>
    <col min="11026" max="11264" width="9.33203125" style="43"/>
    <col min="11265" max="11265" width="3" style="43" customWidth="1"/>
    <col min="11266" max="11266" width="3.5" style="43" customWidth="1"/>
    <col min="11267" max="11267" width="5.83203125" style="43" customWidth="1"/>
    <col min="11268" max="11268" width="27.33203125" style="43" customWidth="1"/>
    <col min="11269" max="11269" width="15.33203125" style="43" bestFit="1" customWidth="1"/>
    <col min="11270" max="11270" width="3.83203125" style="43" customWidth="1"/>
    <col min="11271" max="11271" width="9" style="43" bestFit="1" customWidth="1"/>
    <col min="11272" max="11272" width="7" style="43" customWidth="1"/>
    <col min="11273" max="11273" width="14.83203125" style="43" customWidth="1"/>
    <col min="11274" max="11274" width="17.6640625" style="43" bestFit="1" customWidth="1"/>
    <col min="11275" max="11275" width="3.6640625" style="43" customWidth="1"/>
    <col min="11276" max="11277" width="0" style="43" hidden="1" customWidth="1"/>
    <col min="11278" max="11278" width="17.5" style="43" bestFit="1" customWidth="1"/>
    <col min="11279" max="11279" width="28.5" style="43" customWidth="1"/>
    <col min="11280" max="11280" width="16.33203125" style="43" bestFit="1" customWidth="1"/>
    <col min="11281" max="11281" width="18" style="43" bestFit="1" customWidth="1"/>
    <col min="11282" max="11520" width="9.33203125" style="43"/>
    <col min="11521" max="11521" width="3" style="43" customWidth="1"/>
    <col min="11522" max="11522" width="3.5" style="43" customWidth="1"/>
    <col min="11523" max="11523" width="5.83203125" style="43" customWidth="1"/>
    <col min="11524" max="11524" width="27.33203125" style="43" customWidth="1"/>
    <col min="11525" max="11525" width="15.33203125" style="43" bestFit="1" customWidth="1"/>
    <col min="11526" max="11526" width="3.83203125" style="43" customWidth="1"/>
    <col min="11527" max="11527" width="9" style="43" bestFit="1" customWidth="1"/>
    <col min="11528" max="11528" width="7" style="43" customWidth="1"/>
    <col min="11529" max="11529" width="14.83203125" style="43" customWidth="1"/>
    <col min="11530" max="11530" width="17.6640625" style="43" bestFit="1" customWidth="1"/>
    <col min="11531" max="11531" width="3.6640625" style="43" customWidth="1"/>
    <col min="11532" max="11533" width="0" style="43" hidden="1" customWidth="1"/>
    <col min="11534" max="11534" width="17.5" style="43" bestFit="1" customWidth="1"/>
    <col min="11535" max="11535" width="28.5" style="43" customWidth="1"/>
    <col min="11536" max="11536" width="16.33203125" style="43" bestFit="1" customWidth="1"/>
    <col min="11537" max="11537" width="18" style="43" bestFit="1" customWidth="1"/>
    <col min="11538" max="11776" width="9.33203125" style="43"/>
    <col min="11777" max="11777" width="3" style="43" customWidth="1"/>
    <col min="11778" max="11778" width="3.5" style="43" customWidth="1"/>
    <col min="11779" max="11779" width="5.83203125" style="43" customWidth="1"/>
    <col min="11780" max="11780" width="27.33203125" style="43" customWidth="1"/>
    <col min="11781" max="11781" width="15.33203125" style="43" bestFit="1" customWidth="1"/>
    <col min="11782" max="11782" width="3.83203125" style="43" customWidth="1"/>
    <col min="11783" max="11783" width="9" style="43" bestFit="1" customWidth="1"/>
    <col min="11784" max="11784" width="7" style="43" customWidth="1"/>
    <col min="11785" max="11785" width="14.83203125" style="43" customWidth="1"/>
    <col min="11786" max="11786" width="17.6640625" style="43" bestFit="1" customWidth="1"/>
    <col min="11787" max="11787" width="3.6640625" style="43" customWidth="1"/>
    <col min="11788" max="11789" width="0" style="43" hidden="1" customWidth="1"/>
    <col min="11790" max="11790" width="17.5" style="43" bestFit="1" customWidth="1"/>
    <col min="11791" max="11791" width="28.5" style="43" customWidth="1"/>
    <col min="11792" max="11792" width="16.33203125" style="43" bestFit="1" customWidth="1"/>
    <col min="11793" max="11793" width="18" style="43" bestFit="1" customWidth="1"/>
    <col min="11794" max="12032" width="9.33203125" style="43"/>
    <col min="12033" max="12033" width="3" style="43" customWidth="1"/>
    <col min="12034" max="12034" width="3.5" style="43" customWidth="1"/>
    <col min="12035" max="12035" width="5.83203125" style="43" customWidth="1"/>
    <col min="12036" max="12036" width="27.33203125" style="43" customWidth="1"/>
    <col min="12037" max="12037" width="15.33203125" style="43" bestFit="1" customWidth="1"/>
    <col min="12038" max="12038" width="3.83203125" style="43" customWidth="1"/>
    <col min="12039" max="12039" width="9" style="43" bestFit="1" customWidth="1"/>
    <col min="12040" max="12040" width="7" style="43" customWidth="1"/>
    <col min="12041" max="12041" width="14.83203125" style="43" customWidth="1"/>
    <col min="12042" max="12042" width="17.6640625" style="43" bestFit="1" customWidth="1"/>
    <col min="12043" max="12043" width="3.6640625" style="43" customWidth="1"/>
    <col min="12044" max="12045" width="0" style="43" hidden="1" customWidth="1"/>
    <col min="12046" max="12046" width="17.5" style="43" bestFit="1" customWidth="1"/>
    <col min="12047" max="12047" width="28.5" style="43" customWidth="1"/>
    <col min="12048" max="12048" width="16.33203125" style="43" bestFit="1" customWidth="1"/>
    <col min="12049" max="12049" width="18" style="43" bestFit="1" customWidth="1"/>
    <col min="12050" max="12288" width="9.33203125" style="43"/>
    <col min="12289" max="12289" width="3" style="43" customWidth="1"/>
    <col min="12290" max="12290" width="3.5" style="43" customWidth="1"/>
    <col min="12291" max="12291" width="5.83203125" style="43" customWidth="1"/>
    <col min="12292" max="12292" width="27.33203125" style="43" customWidth="1"/>
    <col min="12293" max="12293" width="15.33203125" style="43" bestFit="1" customWidth="1"/>
    <col min="12294" max="12294" width="3.83203125" style="43" customWidth="1"/>
    <col min="12295" max="12295" width="9" style="43" bestFit="1" customWidth="1"/>
    <col min="12296" max="12296" width="7" style="43" customWidth="1"/>
    <col min="12297" max="12297" width="14.83203125" style="43" customWidth="1"/>
    <col min="12298" max="12298" width="17.6640625" style="43" bestFit="1" customWidth="1"/>
    <col min="12299" max="12299" width="3.6640625" style="43" customWidth="1"/>
    <col min="12300" max="12301" width="0" style="43" hidden="1" customWidth="1"/>
    <col min="12302" max="12302" width="17.5" style="43" bestFit="1" customWidth="1"/>
    <col min="12303" max="12303" width="28.5" style="43" customWidth="1"/>
    <col min="12304" max="12304" width="16.33203125" style="43" bestFit="1" customWidth="1"/>
    <col min="12305" max="12305" width="18" style="43" bestFit="1" customWidth="1"/>
    <col min="12306" max="12544" width="9.33203125" style="43"/>
    <col min="12545" max="12545" width="3" style="43" customWidth="1"/>
    <col min="12546" max="12546" width="3.5" style="43" customWidth="1"/>
    <col min="12547" max="12547" width="5.83203125" style="43" customWidth="1"/>
    <col min="12548" max="12548" width="27.33203125" style="43" customWidth="1"/>
    <col min="12549" max="12549" width="15.33203125" style="43" bestFit="1" customWidth="1"/>
    <col min="12550" max="12550" width="3.83203125" style="43" customWidth="1"/>
    <col min="12551" max="12551" width="9" style="43" bestFit="1" customWidth="1"/>
    <col min="12552" max="12552" width="7" style="43" customWidth="1"/>
    <col min="12553" max="12553" width="14.83203125" style="43" customWidth="1"/>
    <col min="12554" max="12554" width="17.6640625" style="43" bestFit="1" customWidth="1"/>
    <col min="12555" max="12555" width="3.6640625" style="43" customWidth="1"/>
    <col min="12556" max="12557" width="0" style="43" hidden="1" customWidth="1"/>
    <col min="12558" max="12558" width="17.5" style="43" bestFit="1" customWidth="1"/>
    <col min="12559" max="12559" width="28.5" style="43" customWidth="1"/>
    <col min="12560" max="12560" width="16.33203125" style="43" bestFit="1" customWidth="1"/>
    <col min="12561" max="12561" width="18" style="43" bestFit="1" customWidth="1"/>
    <col min="12562" max="12800" width="9.33203125" style="43"/>
    <col min="12801" max="12801" width="3" style="43" customWidth="1"/>
    <col min="12802" max="12802" width="3.5" style="43" customWidth="1"/>
    <col min="12803" max="12803" width="5.83203125" style="43" customWidth="1"/>
    <col min="12804" max="12804" width="27.33203125" style="43" customWidth="1"/>
    <col min="12805" max="12805" width="15.33203125" style="43" bestFit="1" customWidth="1"/>
    <col min="12806" max="12806" width="3.83203125" style="43" customWidth="1"/>
    <col min="12807" max="12807" width="9" style="43" bestFit="1" customWidth="1"/>
    <col min="12808" max="12808" width="7" style="43" customWidth="1"/>
    <col min="12809" max="12809" width="14.83203125" style="43" customWidth="1"/>
    <col min="12810" max="12810" width="17.6640625" style="43" bestFit="1" customWidth="1"/>
    <col min="12811" max="12811" width="3.6640625" style="43" customWidth="1"/>
    <col min="12812" max="12813" width="0" style="43" hidden="1" customWidth="1"/>
    <col min="12814" max="12814" width="17.5" style="43" bestFit="1" customWidth="1"/>
    <col min="12815" max="12815" width="28.5" style="43" customWidth="1"/>
    <col min="12816" max="12816" width="16.33203125" style="43" bestFit="1" customWidth="1"/>
    <col min="12817" max="12817" width="18" style="43" bestFit="1" customWidth="1"/>
    <col min="12818" max="13056" width="9.33203125" style="43"/>
    <col min="13057" max="13057" width="3" style="43" customWidth="1"/>
    <col min="13058" max="13058" width="3.5" style="43" customWidth="1"/>
    <col min="13059" max="13059" width="5.83203125" style="43" customWidth="1"/>
    <col min="13060" max="13060" width="27.33203125" style="43" customWidth="1"/>
    <col min="13061" max="13061" width="15.33203125" style="43" bestFit="1" customWidth="1"/>
    <col min="13062" max="13062" width="3.83203125" style="43" customWidth="1"/>
    <col min="13063" max="13063" width="9" style="43" bestFit="1" customWidth="1"/>
    <col min="13064" max="13064" width="7" style="43" customWidth="1"/>
    <col min="13065" max="13065" width="14.83203125" style="43" customWidth="1"/>
    <col min="13066" max="13066" width="17.6640625" style="43" bestFit="1" customWidth="1"/>
    <col min="13067" max="13067" width="3.6640625" style="43" customWidth="1"/>
    <col min="13068" max="13069" width="0" style="43" hidden="1" customWidth="1"/>
    <col min="13070" max="13070" width="17.5" style="43" bestFit="1" customWidth="1"/>
    <col min="13071" max="13071" width="28.5" style="43" customWidth="1"/>
    <col min="13072" max="13072" width="16.33203125" style="43" bestFit="1" customWidth="1"/>
    <col min="13073" max="13073" width="18" style="43" bestFit="1" customWidth="1"/>
    <col min="13074" max="13312" width="9.33203125" style="43"/>
    <col min="13313" max="13313" width="3" style="43" customWidth="1"/>
    <col min="13314" max="13314" width="3.5" style="43" customWidth="1"/>
    <col min="13315" max="13315" width="5.83203125" style="43" customWidth="1"/>
    <col min="13316" max="13316" width="27.33203125" style="43" customWidth="1"/>
    <col min="13317" max="13317" width="15.33203125" style="43" bestFit="1" customWidth="1"/>
    <col min="13318" max="13318" width="3.83203125" style="43" customWidth="1"/>
    <col min="13319" max="13319" width="9" style="43" bestFit="1" customWidth="1"/>
    <col min="13320" max="13320" width="7" style="43" customWidth="1"/>
    <col min="13321" max="13321" width="14.83203125" style="43" customWidth="1"/>
    <col min="13322" max="13322" width="17.6640625" style="43" bestFit="1" customWidth="1"/>
    <col min="13323" max="13323" width="3.6640625" style="43" customWidth="1"/>
    <col min="13324" max="13325" width="0" style="43" hidden="1" customWidth="1"/>
    <col min="13326" max="13326" width="17.5" style="43" bestFit="1" customWidth="1"/>
    <col min="13327" max="13327" width="28.5" style="43" customWidth="1"/>
    <col min="13328" max="13328" width="16.33203125" style="43" bestFit="1" customWidth="1"/>
    <col min="13329" max="13329" width="18" style="43" bestFit="1" customWidth="1"/>
    <col min="13330" max="13568" width="9.33203125" style="43"/>
    <col min="13569" max="13569" width="3" style="43" customWidth="1"/>
    <col min="13570" max="13570" width="3.5" style="43" customWidth="1"/>
    <col min="13571" max="13571" width="5.83203125" style="43" customWidth="1"/>
    <col min="13572" max="13572" width="27.33203125" style="43" customWidth="1"/>
    <col min="13573" max="13573" width="15.33203125" style="43" bestFit="1" customWidth="1"/>
    <col min="13574" max="13574" width="3.83203125" style="43" customWidth="1"/>
    <col min="13575" max="13575" width="9" style="43" bestFit="1" customWidth="1"/>
    <col min="13576" max="13576" width="7" style="43" customWidth="1"/>
    <col min="13577" max="13577" width="14.83203125" style="43" customWidth="1"/>
    <col min="13578" max="13578" width="17.6640625" style="43" bestFit="1" customWidth="1"/>
    <col min="13579" max="13579" width="3.6640625" style="43" customWidth="1"/>
    <col min="13580" max="13581" width="0" style="43" hidden="1" customWidth="1"/>
    <col min="13582" max="13582" width="17.5" style="43" bestFit="1" customWidth="1"/>
    <col min="13583" max="13583" width="28.5" style="43" customWidth="1"/>
    <col min="13584" max="13584" width="16.33203125" style="43" bestFit="1" customWidth="1"/>
    <col min="13585" max="13585" width="18" style="43" bestFit="1" customWidth="1"/>
    <col min="13586" max="13824" width="9.33203125" style="43"/>
    <col min="13825" max="13825" width="3" style="43" customWidth="1"/>
    <col min="13826" max="13826" width="3.5" style="43" customWidth="1"/>
    <col min="13827" max="13827" width="5.83203125" style="43" customWidth="1"/>
    <col min="13828" max="13828" width="27.33203125" style="43" customWidth="1"/>
    <col min="13829" max="13829" width="15.33203125" style="43" bestFit="1" customWidth="1"/>
    <col min="13830" max="13830" width="3.83203125" style="43" customWidth="1"/>
    <col min="13831" max="13831" width="9" style="43" bestFit="1" customWidth="1"/>
    <col min="13832" max="13832" width="7" style="43" customWidth="1"/>
    <col min="13833" max="13833" width="14.83203125" style="43" customWidth="1"/>
    <col min="13834" max="13834" width="17.6640625" style="43" bestFit="1" customWidth="1"/>
    <col min="13835" max="13835" width="3.6640625" style="43" customWidth="1"/>
    <col min="13836" max="13837" width="0" style="43" hidden="1" customWidth="1"/>
    <col min="13838" max="13838" width="17.5" style="43" bestFit="1" customWidth="1"/>
    <col min="13839" max="13839" width="28.5" style="43" customWidth="1"/>
    <col min="13840" max="13840" width="16.33203125" style="43" bestFit="1" customWidth="1"/>
    <col min="13841" max="13841" width="18" style="43" bestFit="1" customWidth="1"/>
    <col min="13842" max="14080" width="9.33203125" style="43"/>
    <col min="14081" max="14081" width="3" style="43" customWidth="1"/>
    <col min="14082" max="14082" width="3.5" style="43" customWidth="1"/>
    <col min="14083" max="14083" width="5.83203125" style="43" customWidth="1"/>
    <col min="14084" max="14084" width="27.33203125" style="43" customWidth="1"/>
    <col min="14085" max="14085" width="15.33203125" style="43" bestFit="1" customWidth="1"/>
    <col min="14086" max="14086" width="3.83203125" style="43" customWidth="1"/>
    <col min="14087" max="14087" width="9" style="43" bestFit="1" customWidth="1"/>
    <col min="14088" max="14088" width="7" style="43" customWidth="1"/>
    <col min="14089" max="14089" width="14.83203125" style="43" customWidth="1"/>
    <col min="14090" max="14090" width="17.6640625" style="43" bestFit="1" customWidth="1"/>
    <col min="14091" max="14091" width="3.6640625" style="43" customWidth="1"/>
    <col min="14092" max="14093" width="0" style="43" hidden="1" customWidth="1"/>
    <col min="14094" max="14094" width="17.5" style="43" bestFit="1" customWidth="1"/>
    <col min="14095" max="14095" width="28.5" style="43" customWidth="1"/>
    <col min="14096" max="14096" width="16.33203125" style="43" bestFit="1" customWidth="1"/>
    <col min="14097" max="14097" width="18" style="43" bestFit="1" customWidth="1"/>
    <col min="14098" max="14336" width="9.33203125" style="43"/>
    <col min="14337" max="14337" width="3" style="43" customWidth="1"/>
    <col min="14338" max="14338" width="3.5" style="43" customWidth="1"/>
    <col min="14339" max="14339" width="5.83203125" style="43" customWidth="1"/>
    <col min="14340" max="14340" width="27.33203125" style="43" customWidth="1"/>
    <col min="14341" max="14341" width="15.33203125" style="43" bestFit="1" customWidth="1"/>
    <col min="14342" max="14342" width="3.83203125" style="43" customWidth="1"/>
    <col min="14343" max="14343" width="9" style="43" bestFit="1" customWidth="1"/>
    <col min="14344" max="14344" width="7" style="43" customWidth="1"/>
    <col min="14345" max="14345" width="14.83203125" style="43" customWidth="1"/>
    <col min="14346" max="14346" width="17.6640625" style="43" bestFit="1" customWidth="1"/>
    <col min="14347" max="14347" width="3.6640625" style="43" customWidth="1"/>
    <col min="14348" max="14349" width="0" style="43" hidden="1" customWidth="1"/>
    <col min="14350" max="14350" width="17.5" style="43" bestFit="1" customWidth="1"/>
    <col min="14351" max="14351" width="28.5" style="43" customWidth="1"/>
    <col min="14352" max="14352" width="16.33203125" style="43" bestFit="1" customWidth="1"/>
    <col min="14353" max="14353" width="18" style="43" bestFit="1" customWidth="1"/>
    <col min="14354" max="14592" width="9.33203125" style="43"/>
    <col min="14593" max="14593" width="3" style="43" customWidth="1"/>
    <col min="14594" max="14594" width="3.5" style="43" customWidth="1"/>
    <col min="14595" max="14595" width="5.83203125" style="43" customWidth="1"/>
    <col min="14596" max="14596" width="27.33203125" style="43" customWidth="1"/>
    <col min="14597" max="14597" width="15.33203125" style="43" bestFit="1" customWidth="1"/>
    <col min="14598" max="14598" width="3.83203125" style="43" customWidth="1"/>
    <col min="14599" max="14599" width="9" style="43" bestFit="1" customWidth="1"/>
    <col min="14600" max="14600" width="7" style="43" customWidth="1"/>
    <col min="14601" max="14601" width="14.83203125" style="43" customWidth="1"/>
    <col min="14602" max="14602" width="17.6640625" style="43" bestFit="1" customWidth="1"/>
    <col min="14603" max="14603" width="3.6640625" style="43" customWidth="1"/>
    <col min="14604" max="14605" width="0" style="43" hidden="1" customWidth="1"/>
    <col min="14606" max="14606" width="17.5" style="43" bestFit="1" customWidth="1"/>
    <col min="14607" max="14607" width="28.5" style="43" customWidth="1"/>
    <col min="14608" max="14608" width="16.33203125" style="43" bestFit="1" customWidth="1"/>
    <col min="14609" max="14609" width="18" style="43" bestFit="1" customWidth="1"/>
    <col min="14610" max="14848" width="9.33203125" style="43"/>
    <col min="14849" max="14849" width="3" style="43" customWidth="1"/>
    <col min="14850" max="14850" width="3.5" style="43" customWidth="1"/>
    <col min="14851" max="14851" width="5.83203125" style="43" customWidth="1"/>
    <col min="14852" max="14852" width="27.33203125" style="43" customWidth="1"/>
    <col min="14853" max="14853" width="15.33203125" style="43" bestFit="1" customWidth="1"/>
    <col min="14854" max="14854" width="3.83203125" style="43" customWidth="1"/>
    <col min="14855" max="14855" width="9" style="43" bestFit="1" customWidth="1"/>
    <col min="14856" max="14856" width="7" style="43" customWidth="1"/>
    <col min="14857" max="14857" width="14.83203125" style="43" customWidth="1"/>
    <col min="14858" max="14858" width="17.6640625" style="43" bestFit="1" customWidth="1"/>
    <col min="14859" max="14859" width="3.6640625" style="43" customWidth="1"/>
    <col min="14860" max="14861" width="0" style="43" hidden="1" customWidth="1"/>
    <col min="14862" max="14862" width="17.5" style="43" bestFit="1" customWidth="1"/>
    <col min="14863" max="14863" width="28.5" style="43" customWidth="1"/>
    <col min="14864" max="14864" width="16.33203125" style="43" bestFit="1" customWidth="1"/>
    <col min="14865" max="14865" width="18" style="43" bestFit="1" customWidth="1"/>
    <col min="14866" max="15104" width="9.33203125" style="43"/>
    <col min="15105" max="15105" width="3" style="43" customWidth="1"/>
    <col min="15106" max="15106" width="3.5" style="43" customWidth="1"/>
    <col min="15107" max="15107" width="5.83203125" style="43" customWidth="1"/>
    <col min="15108" max="15108" width="27.33203125" style="43" customWidth="1"/>
    <col min="15109" max="15109" width="15.33203125" style="43" bestFit="1" customWidth="1"/>
    <col min="15110" max="15110" width="3.83203125" style="43" customWidth="1"/>
    <col min="15111" max="15111" width="9" style="43" bestFit="1" customWidth="1"/>
    <col min="15112" max="15112" width="7" style="43" customWidth="1"/>
    <col min="15113" max="15113" width="14.83203125" style="43" customWidth="1"/>
    <col min="15114" max="15114" width="17.6640625" style="43" bestFit="1" customWidth="1"/>
    <col min="15115" max="15115" width="3.6640625" style="43" customWidth="1"/>
    <col min="15116" max="15117" width="0" style="43" hidden="1" customWidth="1"/>
    <col min="15118" max="15118" width="17.5" style="43" bestFit="1" customWidth="1"/>
    <col min="15119" max="15119" width="28.5" style="43" customWidth="1"/>
    <col min="15120" max="15120" width="16.33203125" style="43" bestFit="1" customWidth="1"/>
    <col min="15121" max="15121" width="18" style="43" bestFit="1" customWidth="1"/>
    <col min="15122" max="15360" width="9.33203125" style="43"/>
    <col min="15361" max="15361" width="3" style="43" customWidth="1"/>
    <col min="15362" max="15362" width="3.5" style="43" customWidth="1"/>
    <col min="15363" max="15363" width="5.83203125" style="43" customWidth="1"/>
    <col min="15364" max="15364" width="27.33203125" style="43" customWidth="1"/>
    <col min="15365" max="15365" width="15.33203125" style="43" bestFit="1" customWidth="1"/>
    <col min="15366" max="15366" width="3.83203125" style="43" customWidth="1"/>
    <col min="15367" max="15367" width="9" style="43" bestFit="1" customWidth="1"/>
    <col min="15368" max="15368" width="7" style="43" customWidth="1"/>
    <col min="15369" max="15369" width="14.83203125" style="43" customWidth="1"/>
    <col min="15370" max="15370" width="17.6640625" style="43" bestFit="1" customWidth="1"/>
    <col min="15371" max="15371" width="3.6640625" style="43" customWidth="1"/>
    <col min="15372" max="15373" width="0" style="43" hidden="1" customWidth="1"/>
    <col min="15374" max="15374" width="17.5" style="43" bestFit="1" customWidth="1"/>
    <col min="15375" max="15375" width="28.5" style="43" customWidth="1"/>
    <col min="15376" max="15376" width="16.33203125" style="43" bestFit="1" customWidth="1"/>
    <col min="15377" max="15377" width="18" style="43" bestFit="1" customWidth="1"/>
    <col min="15378" max="15616" width="9.33203125" style="43"/>
    <col min="15617" max="15617" width="3" style="43" customWidth="1"/>
    <col min="15618" max="15618" width="3.5" style="43" customWidth="1"/>
    <col min="15619" max="15619" width="5.83203125" style="43" customWidth="1"/>
    <col min="15620" max="15620" width="27.33203125" style="43" customWidth="1"/>
    <col min="15621" max="15621" width="15.33203125" style="43" bestFit="1" customWidth="1"/>
    <col min="15622" max="15622" width="3.83203125" style="43" customWidth="1"/>
    <col min="15623" max="15623" width="9" style="43" bestFit="1" customWidth="1"/>
    <col min="15624" max="15624" width="7" style="43" customWidth="1"/>
    <col min="15625" max="15625" width="14.83203125" style="43" customWidth="1"/>
    <col min="15626" max="15626" width="17.6640625" style="43" bestFit="1" customWidth="1"/>
    <col min="15627" max="15627" width="3.6640625" style="43" customWidth="1"/>
    <col min="15628" max="15629" width="0" style="43" hidden="1" customWidth="1"/>
    <col min="15630" max="15630" width="17.5" style="43" bestFit="1" customWidth="1"/>
    <col min="15631" max="15631" width="28.5" style="43" customWidth="1"/>
    <col min="15632" max="15632" width="16.33203125" style="43" bestFit="1" customWidth="1"/>
    <col min="15633" max="15633" width="18" style="43" bestFit="1" customWidth="1"/>
    <col min="15634" max="15872" width="9.33203125" style="43"/>
    <col min="15873" max="15873" width="3" style="43" customWidth="1"/>
    <col min="15874" max="15874" width="3.5" style="43" customWidth="1"/>
    <col min="15875" max="15875" width="5.83203125" style="43" customWidth="1"/>
    <col min="15876" max="15876" width="27.33203125" style="43" customWidth="1"/>
    <col min="15877" max="15877" width="15.33203125" style="43" bestFit="1" customWidth="1"/>
    <col min="15878" max="15878" width="3.83203125" style="43" customWidth="1"/>
    <col min="15879" max="15879" width="9" style="43" bestFit="1" customWidth="1"/>
    <col min="15880" max="15880" width="7" style="43" customWidth="1"/>
    <col min="15881" max="15881" width="14.83203125" style="43" customWidth="1"/>
    <col min="15882" max="15882" width="17.6640625" style="43" bestFit="1" customWidth="1"/>
    <col min="15883" max="15883" width="3.6640625" style="43" customWidth="1"/>
    <col min="15884" max="15885" width="0" style="43" hidden="1" customWidth="1"/>
    <col min="15886" max="15886" width="17.5" style="43" bestFit="1" customWidth="1"/>
    <col min="15887" max="15887" width="28.5" style="43" customWidth="1"/>
    <col min="15888" max="15888" width="16.33203125" style="43" bestFit="1" customWidth="1"/>
    <col min="15889" max="15889" width="18" style="43" bestFit="1" customWidth="1"/>
    <col min="15890" max="16128" width="9.33203125" style="43"/>
    <col min="16129" max="16129" width="3" style="43" customWidth="1"/>
    <col min="16130" max="16130" width="3.5" style="43" customWidth="1"/>
    <col min="16131" max="16131" width="5.83203125" style="43" customWidth="1"/>
    <col min="16132" max="16132" width="27.33203125" style="43" customWidth="1"/>
    <col min="16133" max="16133" width="15.33203125" style="43" bestFit="1" customWidth="1"/>
    <col min="16134" max="16134" width="3.83203125" style="43" customWidth="1"/>
    <col min="16135" max="16135" width="9" style="43" bestFit="1" customWidth="1"/>
    <col min="16136" max="16136" width="7" style="43" customWidth="1"/>
    <col min="16137" max="16137" width="14.83203125" style="43" customWidth="1"/>
    <col min="16138" max="16138" width="17.6640625" style="43" bestFit="1" customWidth="1"/>
    <col min="16139" max="16139" width="3.6640625" style="43" customWidth="1"/>
    <col min="16140" max="16141" width="0" style="43" hidden="1" customWidth="1"/>
    <col min="16142" max="16142" width="17.5" style="43" bestFit="1" customWidth="1"/>
    <col min="16143" max="16143" width="28.5" style="43" customWidth="1"/>
    <col min="16144" max="16144" width="16.33203125" style="43" bestFit="1" customWidth="1"/>
    <col min="16145" max="16145" width="18" style="43" bestFit="1" customWidth="1"/>
    <col min="16146" max="16384" width="9.33203125" style="43"/>
  </cols>
  <sheetData>
    <row r="1" spans="1:16" s="74" customFormat="1" ht="21.95" customHeight="1">
      <c r="A1" s="130" t="s">
        <v>893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N1" s="62"/>
    </row>
    <row r="2" spans="1:16" s="79" customFormat="1" ht="21.95" customHeight="1">
      <c r="A2" s="121" t="e">
        <f>#REF!</f>
        <v>#REF!</v>
      </c>
      <c r="B2" s="119"/>
      <c r="C2" s="119"/>
      <c r="D2" s="119"/>
      <c r="E2" s="120"/>
      <c r="F2" s="120"/>
      <c r="G2" s="120"/>
      <c r="H2" s="120"/>
      <c r="I2" s="119"/>
      <c r="J2" s="118" t="s">
        <v>904</v>
      </c>
      <c r="K2" s="117"/>
      <c r="N2" s="111"/>
    </row>
    <row r="3" spans="1:16" s="76" customFormat="1" ht="21.95" customHeight="1">
      <c r="A3" s="131" t="s">
        <v>892</v>
      </c>
      <c r="B3" s="131"/>
      <c r="C3" s="132" t="s">
        <v>891</v>
      </c>
      <c r="D3" s="132"/>
      <c r="E3" s="133" t="s">
        <v>890</v>
      </c>
      <c r="F3" s="134"/>
      <c r="G3" s="134"/>
      <c r="H3" s="134"/>
      <c r="I3" s="116" t="s">
        <v>889</v>
      </c>
      <c r="J3" s="133" t="s">
        <v>888</v>
      </c>
      <c r="K3" s="135"/>
      <c r="N3" s="115"/>
    </row>
    <row r="4" spans="1:16" s="74" customFormat="1" ht="24" customHeight="1">
      <c r="A4" s="114"/>
      <c r="B4" s="138" t="s">
        <v>887</v>
      </c>
      <c r="C4" s="96" t="s">
        <v>886</v>
      </c>
      <c r="D4" s="109" t="s">
        <v>885</v>
      </c>
      <c r="E4" s="105"/>
      <c r="F4" s="93"/>
      <c r="G4" s="93"/>
      <c r="H4" s="93"/>
      <c r="I4" s="63"/>
      <c r="J4" s="136"/>
      <c r="K4" s="137"/>
      <c r="N4" s="62"/>
      <c r="O4" s="113"/>
    </row>
    <row r="5" spans="1:16" s="74" customFormat="1" ht="24" customHeight="1">
      <c r="A5" s="98"/>
      <c r="B5" s="139"/>
      <c r="C5" s="96" t="s">
        <v>884</v>
      </c>
      <c r="D5" s="109" t="s">
        <v>883</v>
      </c>
      <c r="E5" s="105"/>
      <c r="F5" s="93"/>
      <c r="G5" s="93"/>
      <c r="H5" s="93"/>
      <c r="I5" s="63"/>
      <c r="J5" s="136"/>
      <c r="K5" s="137"/>
      <c r="N5" s="62"/>
      <c r="O5" s="113"/>
    </row>
    <row r="6" spans="1:16" s="79" customFormat="1" ht="24" customHeight="1">
      <c r="A6" s="98"/>
      <c r="B6" s="140"/>
      <c r="C6" s="87" t="s">
        <v>882</v>
      </c>
      <c r="D6" s="108" t="s">
        <v>873</v>
      </c>
      <c r="E6" s="85"/>
      <c r="F6" s="84"/>
      <c r="G6" s="84"/>
      <c r="H6" s="84"/>
      <c r="I6" s="81"/>
      <c r="J6" s="141" t="s">
        <v>881</v>
      </c>
      <c r="K6" s="142"/>
      <c r="N6" s="111"/>
      <c r="O6" s="112"/>
    </row>
    <row r="7" spans="1:16" s="74" customFormat="1" ht="24" customHeight="1">
      <c r="A7" s="98"/>
      <c r="B7" s="138" t="s">
        <v>880</v>
      </c>
      <c r="C7" s="96" t="s">
        <v>879</v>
      </c>
      <c r="D7" s="109" t="s">
        <v>878</v>
      </c>
      <c r="E7" s="105"/>
      <c r="F7" s="93"/>
      <c r="G7" s="93"/>
      <c r="H7" s="93"/>
      <c r="I7" s="63"/>
      <c r="J7" s="136"/>
      <c r="K7" s="137"/>
      <c r="N7" s="62"/>
      <c r="O7" s="61"/>
    </row>
    <row r="8" spans="1:16" s="74" customFormat="1" ht="24" customHeight="1">
      <c r="A8" s="98"/>
      <c r="B8" s="139"/>
      <c r="C8" s="96" t="s">
        <v>877</v>
      </c>
      <c r="D8" s="109" t="s">
        <v>876</v>
      </c>
      <c r="E8" s="105"/>
      <c r="F8" s="93" t="s">
        <v>829</v>
      </c>
      <c r="G8" s="92">
        <v>16.2</v>
      </c>
      <c r="H8" s="91" t="s">
        <v>839</v>
      </c>
      <c r="I8" s="72"/>
      <c r="J8" s="136" t="s">
        <v>875</v>
      </c>
      <c r="K8" s="137"/>
      <c r="N8" s="62"/>
      <c r="O8" s="61"/>
    </row>
    <row r="9" spans="1:16" s="79" customFormat="1" ht="24" customHeight="1">
      <c r="A9" s="98"/>
      <c r="B9" s="140"/>
      <c r="C9" s="87" t="s">
        <v>874</v>
      </c>
      <c r="D9" s="108" t="s">
        <v>873</v>
      </c>
      <c r="E9" s="85"/>
      <c r="F9" s="84"/>
      <c r="G9" s="107"/>
      <c r="H9" s="84"/>
      <c r="I9" s="81"/>
      <c r="J9" s="141" t="s">
        <v>872</v>
      </c>
      <c r="K9" s="142"/>
      <c r="N9" s="111"/>
      <c r="O9" s="61"/>
      <c r="P9" s="110"/>
    </row>
    <row r="10" spans="1:16" s="74" customFormat="1" ht="24" customHeight="1">
      <c r="A10" s="98"/>
      <c r="B10" s="138" t="s">
        <v>871</v>
      </c>
      <c r="C10" s="96" t="s">
        <v>870</v>
      </c>
      <c r="D10" s="109" t="s">
        <v>869</v>
      </c>
      <c r="E10" s="105"/>
      <c r="F10" s="93"/>
      <c r="G10" s="93"/>
      <c r="H10" s="93"/>
      <c r="I10" s="63"/>
      <c r="J10" s="136"/>
      <c r="K10" s="137"/>
      <c r="N10" s="62"/>
      <c r="O10" s="61"/>
    </row>
    <row r="11" spans="1:16" s="79" customFormat="1" ht="24" customHeight="1">
      <c r="A11" s="98"/>
      <c r="B11" s="140"/>
      <c r="C11" s="87" t="s">
        <v>868</v>
      </c>
      <c r="D11" s="108" t="s">
        <v>867</v>
      </c>
      <c r="E11" s="85"/>
      <c r="F11" s="84"/>
      <c r="G11" s="107"/>
      <c r="H11" s="84"/>
      <c r="I11" s="81"/>
      <c r="J11" s="141" t="s">
        <v>866</v>
      </c>
      <c r="K11" s="142"/>
      <c r="N11" s="62"/>
      <c r="O11" s="61"/>
    </row>
    <row r="12" spans="1:16" s="74" customFormat="1" ht="24" customHeight="1">
      <c r="A12" s="98"/>
      <c r="B12" s="106"/>
      <c r="C12" s="96" t="s">
        <v>865</v>
      </c>
      <c r="D12" s="104" t="s">
        <v>864</v>
      </c>
      <c r="E12" s="105"/>
      <c r="F12" s="93" t="s">
        <v>829</v>
      </c>
      <c r="G12" s="92">
        <v>3.56</v>
      </c>
      <c r="H12" s="101" t="s">
        <v>832</v>
      </c>
      <c r="I12" s="72"/>
      <c r="J12" s="136" t="s">
        <v>863</v>
      </c>
      <c r="K12" s="137"/>
      <c r="N12" s="62"/>
      <c r="O12" s="61"/>
    </row>
    <row r="13" spans="1:16" s="74" customFormat="1" ht="24" customHeight="1">
      <c r="A13" s="98"/>
      <c r="B13" s="97"/>
      <c r="C13" s="96" t="s">
        <v>862</v>
      </c>
      <c r="D13" s="100" t="s">
        <v>861</v>
      </c>
      <c r="E13" s="94"/>
      <c r="F13" s="93" t="s">
        <v>821</v>
      </c>
      <c r="G13" s="92">
        <v>1.01</v>
      </c>
      <c r="H13" s="91" t="s">
        <v>832</v>
      </c>
      <c r="I13" s="72"/>
      <c r="J13" s="136" t="s">
        <v>860</v>
      </c>
      <c r="K13" s="137"/>
      <c r="L13" s="143">
        <f>E13*G13/100</f>
        <v>0</v>
      </c>
      <c r="M13" s="144"/>
      <c r="N13" s="62"/>
      <c r="O13" s="61"/>
    </row>
    <row r="14" spans="1:16" s="74" customFormat="1" ht="24" customHeight="1">
      <c r="A14" s="98"/>
      <c r="B14" s="97"/>
      <c r="C14" s="96" t="s">
        <v>859</v>
      </c>
      <c r="D14" s="100" t="s">
        <v>858</v>
      </c>
      <c r="E14" s="94"/>
      <c r="F14" s="93" t="s">
        <v>821</v>
      </c>
      <c r="G14" s="92">
        <v>3.5449999999999999</v>
      </c>
      <c r="H14" s="91" t="s">
        <v>839</v>
      </c>
      <c r="I14" s="72"/>
      <c r="J14" s="145" t="s">
        <v>857</v>
      </c>
      <c r="K14" s="146"/>
      <c r="L14" s="99"/>
      <c r="M14" s="76"/>
      <c r="N14" s="62"/>
      <c r="O14" s="61"/>
    </row>
    <row r="15" spans="1:16" s="74" customFormat="1" ht="24" customHeight="1">
      <c r="A15" s="98"/>
      <c r="B15" s="97"/>
      <c r="C15" s="96" t="s">
        <v>856</v>
      </c>
      <c r="D15" s="100" t="s">
        <v>855</v>
      </c>
      <c r="E15" s="94"/>
      <c r="F15" s="93" t="s">
        <v>829</v>
      </c>
      <c r="G15" s="92">
        <v>12.95</v>
      </c>
      <c r="H15" s="91" t="s">
        <v>839</v>
      </c>
      <c r="I15" s="72"/>
      <c r="J15" s="145" t="s">
        <v>854</v>
      </c>
      <c r="K15" s="146"/>
      <c r="L15" s="99"/>
      <c r="M15" s="76"/>
      <c r="N15" s="62"/>
      <c r="O15" s="61"/>
    </row>
    <row r="16" spans="1:16" s="74" customFormat="1" ht="24" customHeight="1">
      <c r="A16" s="98"/>
      <c r="B16" s="97"/>
      <c r="C16" s="96" t="s">
        <v>853</v>
      </c>
      <c r="D16" s="100" t="s">
        <v>852</v>
      </c>
      <c r="E16" s="94"/>
      <c r="F16" s="93" t="s">
        <v>821</v>
      </c>
      <c r="G16" s="92">
        <v>4.5</v>
      </c>
      <c r="H16" s="91" t="s">
        <v>839</v>
      </c>
      <c r="I16" s="72"/>
      <c r="J16" s="145" t="s">
        <v>851</v>
      </c>
      <c r="K16" s="146"/>
      <c r="L16" s="99"/>
      <c r="M16" s="76"/>
      <c r="N16" s="62"/>
      <c r="O16" s="61"/>
    </row>
    <row r="17" spans="1:17" s="74" customFormat="1" ht="24" customHeight="1">
      <c r="A17" s="98"/>
      <c r="B17" s="97"/>
      <c r="C17" s="96" t="s">
        <v>850</v>
      </c>
      <c r="D17" s="100" t="s">
        <v>849</v>
      </c>
      <c r="E17" s="94"/>
      <c r="F17" s="93" t="s">
        <v>821</v>
      </c>
      <c r="G17" s="92">
        <v>2.2999999999999998</v>
      </c>
      <c r="H17" s="91" t="s">
        <v>839</v>
      </c>
      <c r="I17" s="72"/>
      <c r="J17" s="145" t="s">
        <v>848</v>
      </c>
      <c r="K17" s="146"/>
      <c r="L17" s="90"/>
      <c r="M17" s="76"/>
      <c r="N17" s="62"/>
      <c r="O17" s="61"/>
    </row>
    <row r="18" spans="1:17" s="74" customFormat="1" ht="24" customHeight="1">
      <c r="A18" s="98"/>
      <c r="B18" s="97"/>
      <c r="C18" s="96" t="s">
        <v>847</v>
      </c>
      <c r="D18" s="104" t="s">
        <v>846</v>
      </c>
      <c r="E18" s="94"/>
      <c r="F18" s="103" t="s">
        <v>829</v>
      </c>
      <c r="G18" s="102">
        <v>2.0699999999999998</v>
      </c>
      <c r="H18" s="101" t="s">
        <v>832</v>
      </c>
      <c r="I18" s="72"/>
      <c r="J18" s="136" t="s">
        <v>845</v>
      </c>
      <c r="K18" s="137"/>
      <c r="N18" s="62"/>
      <c r="O18" s="61"/>
    </row>
    <row r="19" spans="1:17" s="74" customFormat="1" ht="24" customHeight="1">
      <c r="A19" s="98"/>
      <c r="B19" s="97"/>
      <c r="C19" s="96" t="s">
        <v>844</v>
      </c>
      <c r="D19" s="100" t="s">
        <v>843</v>
      </c>
      <c r="E19" s="94"/>
      <c r="F19" s="93" t="s">
        <v>829</v>
      </c>
      <c r="G19" s="92">
        <v>4.5999999999999996</v>
      </c>
      <c r="H19" s="91" t="s">
        <v>832</v>
      </c>
      <c r="I19" s="72"/>
      <c r="J19" s="145" t="s">
        <v>842</v>
      </c>
      <c r="K19" s="146"/>
      <c r="L19" s="143">
        <f>E19*G19/100</f>
        <v>0</v>
      </c>
      <c r="M19" s="144"/>
      <c r="N19" s="62"/>
      <c r="O19" s="61"/>
    </row>
    <row r="20" spans="1:17" s="74" customFormat="1" ht="24" customHeight="1">
      <c r="A20" s="98"/>
      <c r="B20" s="97"/>
      <c r="C20" s="96" t="s">
        <v>841</v>
      </c>
      <c r="D20" s="100" t="s">
        <v>840</v>
      </c>
      <c r="E20" s="94"/>
      <c r="F20" s="93" t="s">
        <v>821</v>
      </c>
      <c r="G20" s="92">
        <v>0.3</v>
      </c>
      <c r="H20" s="91" t="s">
        <v>897</v>
      </c>
      <c r="I20" s="72"/>
      <c r="J20" s="145" t="s">
        <v>898</v>
      </c>
      <c r="K20" s="146"/>
      <c r="L20" s="99"/>
      <c r="M20" s="76"/>
      <c r="N20" s="62"/>
      <c r="O20" s="61"/>
    </row>
    <row r="21" spans="1:17" s="74" customFormat="1" ht="24" customHeight="1">
      <c r="A21" s="98"/>
      <c r="B21" s="97"/>
      <c r="C21" s="96" t="s">
        <v>838</v>
      </c>
      <c r="D21" s="95" t="s">
        <v>895</v>
      </c>
      <c r="E21" s="94"/>
      <c r="F21" s="93" t="s">
        <v>821</v>
      </c>
      <c r="G21" s="92">
        <v>0.16</v>
      </c>
      <c r="H21" s="91" t="s">
        <v>897</v>
      </c>
      <c r="I21" s="72"/>
      <c r="J21" s="125" t="s">
        <v>899</v>
      </c>
      <c r="K21" s="126"/>
      <c r="L21" s="90"/>
      <c r="M21" s="76"/>
      <c r="N21" s="62"/>
      <c r="O21" s="61"/>
    </row>
    <row r="22" spans="1:17" s="74" customFormat="1" ht="24" customHeight="1">
      <c r="A22" s="98"/>
      <c r="B22" s="97"/>
      <c r="C22" s="96" t="s">
        <v>896</v>
      </c>
      <c r="D22" s="95" t="s">
        <v>894</v>
      </c>
      <c r="E22" s="94"/>
      <c r="F22" s="93"/>
      <c r="G22" s="92"/>
      <c r="H22" s="91"/>
      <c r="I22" s="72"/>
      <c r="J22" s="145"/>
      <c r="K22" s="146"/>
      <c r="L22" s="90"/>
      <c r="M22" s="76"/>
      <c r="N22" s="62"/>
      <c r="O22" s="61"/>
    </row>
    <row r="23" spans="1:17" s="79" customFormat="1" ht="24" customHeight="1">
      <c r="A23" s="89"/>
      <c r="B23" s="88"/>
      <c r="C23" s="87" t="s">
        <v>837</v>
      </c>
      <c r="D23" s="86" t="s">
        <v>836</v>
      </c>
      <c r="E23" s="85"/>
      <c r="F23" s="84"/>
      <c r="G23" s="84"/>
      <c r="H23" s="84"/>
      <c r="I23" s="81"/>
      <c r="J23" s="147" t="s">
        <v>900</v>
      </c>
      <c r="K23" s="148"/>
      <c r="N23" s="62"/>
      <c r="O23" s="61"/>
    </row>
    <row r="24" spans="1:17" s="79" customFormat="1" ht="24" customHeight="1">
      <c r="A24" s="149" t="s">
        <v>835</v>
      </c>
      <c r="B24" s="150"/>
      <c r="C24" s="150"/>
      <c r="D24" s="151"/>
      <c r="E24" s="83"/>
      <c r="F24" s="82"/>
      <c r="G24" s="82"/>
      <c r="H24" s="82"/>
      <c r="I24" s="81"/>
      <c r="J24" s="141" t="s">
        <v>834</v>
      </c>
      <c r="K24" s="142"/>
      <c r="L24" s="152" t="e">
        <f>#REF!+#REF!+#REF!</f>
        <v>#REF!</v>
      </c>
      <c r="M24" s="153"/>
      <c r="N24" s="62"/>
      <c r="O24" s="61"/>
      <c r="Q24" s="80"/>
    </row>
    <row r="25" spans="1:17" s="74" customFormat="1" ht="24" customHeight="1">
      <c r="A25" s="154" t="s">
        <v>833</v>
      </c>
      <c r="B25" s="155"/>
      <c r="C25" s="155"/>
      <c r="D25" s="156"/>
      <c r="E25" s="66"/>
      <c r="F25" s="64" t="s">
        <v>829</v>
      </c>
      <c r="G25" s="78">
        <v>8</v>
      </c>
      <c r="H25" s="64" t="s">
        <v>832</v>
      </c>
      <c r="I25" s="72"/>
      <c r="J25" s="136" t="s">
        <v>831</v>
      </c>
      <c r="K25" s="137"/>
      <c r="L25" s="157" t="e">
        <f>#REF!*4.7%</f>
        <v>#REF!</v>
      </c>
      <c r="M25" s="158"/>
      <c r="N25" s="62"/>
      <c r="O25" s="61"/>
    </row>
    <row r="26" spans="1:17" s="74" customFormat="1" ht="24" customHeight="1">
      <c r="A26" s="154" t="s">
        <v>830</v>
      </c>
      <c r="B26" s="155"/>
      <c r="C26" s="155"/>
      <c r="D26" s="156"/>
      <c r="E26" s="66"/>
      <c r="F26" s="64" t="s">
        <v>829</v>
      </c>
      <c r="G26" s="65">
        <v>15</v>
      </c>
      <c r="H26" s="64" t="s">
        <v>820</v>
      </c>
      <c r="I26" s="72"/>
      <c r="J26" s="136" t="s">
        <v>828</v>
      </c>
      <c r="K26" s="137"/>
      <c r="L26" s="157">
        <f>E26*G26%</f>
        <v>0</v>
      </c>
      <c r="M26" s="158"/>
      <c r="N26" s="62"/>
      <c r="O26" s="61"/>
      <c r="Q26" s="75"/>
    </row>
    <row r="27" spans="1:17" s="74" customFormat="1" ht="24" customHeight="1">
      <c r="A27" s="154" t="s">
        <v>827</v>
      </c>
      <c r="B27" s="155"/>
      <c r="C27" s="155"/>
      <c r="D27" s="156"/>
      <c r="E27" s="66"/>
      <c r="F27" s="64"/>
      <c r="G27" s="65"/>
      <c r="H27" s="64"/>
      <c r="I27" s="63"/>
      <c r="J27" s="123" t="s">
        <v>826</v>
      </c>
      <c r="K27" s="124"/>
      <c r="L27" s="77"/>
      <c r="M27" s="76"/>
      <c r="N27" s="62"/>
      <c r="O27" s="61"/>
      <c r="Q27" s="75"/>
    </row>
    <row r="28" spans="1:17" s="74" customFormat="1" ht="24" customHeight="1">
      <c r="A28" s="154" t="s">
        <v>825</v>
      </c>
      <c r="B28" s="155"/>
      <c r="C28" s="155"/>
      <c r="D28" s="156"/>
      <c r="E28" s="66"/>
      <c r="F28" s="64"/>
      <c r="G28" s="65"/>
      <c r="H28" s="64"/>
      <c r="I28" s="63"/>
      <c r="J28" s="136"/>
      <c r="K28" s="137"/>
      <c r="L28" s="77"/>
      <c r="M28" s="76"/>
      <c r="N28" s="62"/>
      <c r="O28" s="61"/>
      <c r="Q28" s="75"/>
    </row>
    <row r="29" spans="1:17" s="74" customFormat="1" ht="24" customHeight="1">
      <c r="A29" s="154" t="s">
        <v>824</v>
      </c>
      <c r="B29" s="155"/>
      <c r="C29" s="155"/>
      <c r="D29" s="156"/>
      <c r="E29" s="66"/>
      <c r="F29" s="64"/>
      <c r="G29" s="65"/>
      <c r="H29" s="64"/>
      <c r="I29" s="63"/>
      <c r="J29" s="136" t="s">
        <v>823</v>
      </c>
      <c r="K29" s="137"/>
      <c r="L29" s="77"/>
      <c r="M29" s="76"/>
      <c r="N29" s="62"/>
      <c r="O29" s="61"/>
      <c r="Q29" s="75"/>
    </row>
    <row r="30" spans="1:17" s="59" customFormat="1" ht="24" customHeight="1">
      <c r="A30" s="154" t="s">
        <v>822</v>
      </c>
      <c r="B30" s="155"/>
      <c r="C30" s="155"/>
      <c r="D30" s="156"/>
      <c r="E30" s="66"/>
      <c r="F30" s="64" t="s">
        <v>821</v>
      </c>
      <c r="G30" s="65">
        <v>10</v>
      </c>
      <c r="H30" s="64" t="s">
        <v>820</v>
      </c>
      <c r="I30" s="63"/>
      <c r="J30" s="136" t="s">
        <v>819</v>
      </c>
      <c r="K30" s="137"/>
      <c r="L30" s="159" t="e">
        <f>#REF!+#REF!</f>
        <v>#REF!</v>
      </c>
      <c r="M30" s="160"/>
      <c r="N30" s="62"/>
      <c r="O30" s="61"/>
      <c r="Q30" s="73"/>
    </row>
    <row r="31" spans="1:17" s="67" customFormat="1" ht="24" customHeight="1">
      <c r="A31" s="161" t="s">
        <v>818</v>
      </c>
      <c r="B31" s="162"/>
      <c r="C31" s="162"/>
      <c r="D31" s="163"/>
      <c r="E31" s="71"/>
      <c r="F31" s="69"/>
      <c r="G31" s="70"/>
      <c r="H31" s="69"/>
      <c r="I31" s="72"/>
      <c r="J31" s="145" t="s">
        <v>817</v>
      </c>
      <c r="K31" s="146"/>
      <c r="N31" s="62"/>
      <c r="O31" s="61"/>
      <c r="Q31" s="68"/>
    </row>
    <row r="32" spans="1:17" s="67" customFormat="1" ht="24" customHeight="1">
      <c r="A32" s="154" t="s">
        <v>816</v>
      </c>
      <c r="B32" s="155"/>
      <c r="C32" s="155"/>
      <c r="D32" s="156"/>
      <c r="E32" s="71"/>
      <c r="F32" s="69"/>
      <c r="G32" s="70"/>
      <c r="H32" s="69"/>
      <c r="I32" s="63"/>
      <c r="J32" s="125"/>
      <c r="K32" s="126"/>
      <c r="N32" s="62"/>
      <c r="O32" s="61"/>
      <c r="Q32" s="68"/>
    </row>
    <row r="33" spans="1:17" s="59" customFormat="1" ht="24" customHeight="1">
      <c r="A33" s="154" t="s">
        <v>815</v>
      </c>
      <c r="B33" s="155"/>
      <c r="C33" s="155"/>
      <c r="D33" s="156"/>
      <c r="E33" s="66"/>
      <c r="F33" s="64"/>
      <c r="G33" s="65"/>
      <c r="H33" s="64"/>
      <c r="I33" s="63"/>
      <c r="J33" s="136" t="s">
        <v>814</v>
      </c>
      <c r="K33" s="137"/>
      <c r="N33" s="62"/>
      <c r="O33" s="61"/>
      <c r="Q33" s="60"/>
    </row>
    <row r="34" spans="1:17" s="56" customFormat="1" ht="21.95" customHeight="1">
      <c r="A34" s="52"/>
      <c r="B34" s="54"/>
      <c r="C34" s="54"/>
      <c r="D34" s="54"/>
      <c r="E34" s="55"/>
      <c r="F34" s="55"/>
      <c r="G34" s="55"/>
      <c r="H34" s="55"/>
      <c r="I34" s="54"/>
      <c r="J34" s="53"/>
      <c r="K34" s="52"/>
      <c r="N34" s="58"/>
      <c r="O34" s="57"/>
    </row>
    <row r="35" spans="1:17" s="50" customFormat="1" ht="21.95" customHeight="1">
      <c r="A35" s="52"/>
      <c r="B35" s="54"/>
      <c r="C35" s="54"/>
      <c r="D35" s="54"/>
      <c r="E35" s="55"/>
      <c r="F35" s="55"/>
      <c r="G35" s="55"/>
      <c r="H35" s="55"/>
      <c r="I35" s="54"/>
      <c r="J35" s="53"/>
      <c r="K35" s="52"/>
      <c r="N35" s="51"/>
    </row>
    <row r="36" spans="1:17" s="50" customFormat="1" ht="21.95" customHeight="1">
      <c r="A36" s="45"/>
      <c r="B36" s="47"/>
      <c r="C36" s="47"/>
      <c r="D36" s="47"/>
      <c r="E36" s="48"/>
      <c r="F36" s="48"/>
      <c r="G36" s="48"/>
      <c r="H36" s="48"/>
      <c r="I36" s="47"/>
      <c r="J36" s="46"/>
      <c r="K36" s="45"/>
      <c r="N36" s="51"/>
    </row>
    <row r="37" spans="1:17" ht="21.95" customHeight="1">
      <c r="A37" s="45"/>
    </row>
    <row r="39" spans="1:17" ht="21.95" customHeight="1">
      <c r="J39" s="49"/>
    </row>
  </sheetData>
  <mergeCells count="51">
    <mergeCell ref="A32:D32"/>
    <mergeCell ref="A33:D33"/>
    <mergeCell ref="J33:K33"/>
    <mergeCell ref="A29:D29"/>
    <mergeCell ref="J29:K29"/>
    <mergeCell ref="A30:D30"/>
    <mergeCell ref="J30:K30"/>
    <mergeCell ref="A25:D25"/>
    <mergeCell ref="J25:K25"/>
    <mergeCell ref="L25:M25"/>
    <mergeCell ref="L30:M30"/>
    <mergeCell ref="A31:D31"/>
    <mergeCell ref="J31:K31"/>
    <mergeCell ref="A26:D26"/>
    <mergeCell ref="J26:K26"/>
    <mergeCell ref="L26:M26"/>
    <mergeCell ref="A27:D27"/>
    <mergeCell ref="A28:D28"/>
    <mergeCell ref="J28:K28"/>
    <mergeCell ref="J23:K23"/>
    <mergeCell ref="A24:D24"/>
    <mergeCell ref="J24:K24"/>
    <mergeCell ref="L24:M24"/>
    <mergeCell ref="J22:K22"/>
    <mergeCell ref="L13:M13"/>
    <mergeCell ref="J14:K14"/>
    <mergeCell ref="J15:K15"/>
    <mergeCell ref="L19:M19"/>
    <mergeCell ref="J20:K20"/>
    <mergeCell ref="J16:K16"/>
    <mergeCell ref="J17:K17"/>
    <mergeCell ref="J18:K18"/>
    <mergeCell ref="J19:K19"/>
    <mergeCell ref="J12:K12"/>
    <mergeCell ref="J13:K13"/>
    <mergeCell ref="B4:B6"/>
    <mergeCell ref="J4:K4"/>
    <mergeCell ref="J5:K5"/>
    <mergeCell ref="J6:K6"/>
    <mergeCell ref="B7:B9"/>
    <mergeCell ref="J7:K7"/>
    <mergeCell ref="J8:K8"/>
    <mergeCell ref="J9:K9"/>
    <mergeCell ref="B10:B11"/>
    <mergeCell ref="J10:K10"/>
    <mergeCell ref="J11:K11"/>
    <mergeCell ref="A1:K1"/>
    <mergeCell ref="A3:B3"/>
    <mergeCell ref="C3:D3"/>
    <mergeCell ref="E3:H3"/>
    <mergeCell ref="J3:K3"/>
  </mergeCells>
  <phoneticPr fontId="3" type="noConversion"/>
  <pageMargins left="0.59055118110236227" right="0.31496062992125984" top="0.59055118110236227" bottom="0.39370078740157483" header="0.19685039370078741" footer="0.51181102362204722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I208"/>
  <sheetViews>
    <sheetView view="pageBreakPreview" zoomScale="115" zoomScaleNormal="100" zoomScaleSheetLayoutView="115" workbookViewId="0"/>
  </sheetViews>
  <sheetFormatPr defaultRowHeight="18.399999999999999" customHeight="1"/>
  <cols>
    <col min="1" max="1" width="31.6640625" customWidth="1"/>
    <col min="2" max="2" width="28.33203125" customWidth="1"/>
    <col min="3" max="3" width="6.33203125" customWidth="1"/>
    <col min="4" max="4" width="5" customWidth="1"/>
    <col min="5" max="12" width="10.33203125" customWidth="1"/>
    <col min="13" max="13" width="8.83203125" customWidth="1"/>
    <col min="14" max="59" width="0" hidden="1" customWidth="1"/>
  </cols>
  <sheetData>
    <row r="1" spans="1:61" ht="18.399999999999999" customHeight="1">
      <c r="A1" t="s">
        <v>112</v>
      </c>
    </row>
    <row r="2" spans="1:61" ht="18.399999999999999" customHeight="1">
      <c r="A2" s="164" t="s">
        <v>146</v>
      </c>
      <c r="B2" s="164" t="s">
        <v>379</v>
      </c>
      <c r="C2" s="164" t="s">
        <v>479</v>
      </c>
      <c r="D2" s="164" t="s">
        <v>319</v>
      </c>
      <c r="E2" s="164" t="s">
        <v>764</v>
      </c>
      <c r="F2" s="164" t="s">
        <v>788</v>
      </c>
      <c r="G2" s="164" t="s">
        <v>544</v>
      </c>
      <c r="H2" s="164" t="s">
        <v>788</v>
      </c>
      <c r="I2" s="164" t="s">
        <v>339</v>
      </c>
      <c r="J2" s="164" t="s">
        <v>788</v>
      </c>
      <c r="K2" s="164" t="s">
        <v>62</v>
      </c>
      <c r="L2" s="164" t="s">
        <v>788</v>
      </c>
      <c r="M2" s="164" t="s">
        <v>221</v>
      </c>
    </row>
    <row r="3" spans="1:61" ht="18.399999999999999" customHeight="1">
      <c r="A3" s="164" t="s">
        <v>788</v>
      </c>
      <c r="B3" s="164" t="s">
        <v>788</v>
      </c>
      <c r="C3" s="164" t="s">
        <v>788</v>
      </c>
      <c r="D3" s="164" t="s">
        <v>788</v>
      </c>
      <c r="E3" s="30" t="s">
        <v>195</v>
      </c>
      <c r="F3" s="30" t="s">
        <v>124</v>
      </c>
      <c r="G3" s="30" t="s">
        <v>195</v>
      </c>
      <c r="H3" s="30" t="s">
        <v>124</v>
      </c>
      <c r="I3" s="30" t="s">
        <v>195</v>
      </c>
      <c r="J3" s="30" t="s">
        <v>124</v>
      </c>
      <c r="K3" s="30" t="s">
        <v>195</v>
      </c>
      <c r="L3" s="30" t="s">
        <v>124</v>
      </c>
      <c r="M3" s="164" t="s">
        <v>788</v>
      </c>
      <c r="S3" s="1" t="s">
        <v>275</v>
      </c>
      <c r="T3" s="1" t="s">
        <v>576</v>
      </c>
      <c r="U3" s="1" t="s">
        <v>292</v>
      </c>
      <c r="V3" s="1" t="s">
        <v>126</v>
      </c>
      <c r="W3" s="1" t="s">
        <v>57</v>
      </c>
      <c r="X3" s="1" t="s">
        <v>263</v>
      </c>
      <c r="Y3" s="1" t="s">
        <v>542</v>
      </c>
    </row>
    <row r="4" spans="1:61" ht="19.5" customHeight="1">
      <c r="A4" s="26" t="s">
        <v>901</v>
      </c>
      <c r="B4" s="26" t="s">
        <v>788</v>
      </c>
      <c r="C4" s="26">
        <v>1</v>
      </c>
      <c r="D4" s="26" t="s">
        <v>632</v>
      </c>
      <c r="E4" s="27"/>
      <c r="F4" s="28"/>
      <c r="G4" s="27"/>
      <c r="H4" s="28"/>
      <c r="I4" s="27"/>
      <c r="J4" s="28"/>
      <c r="K4" s="27"/>
      <c r="L4" s="28"/>
      <c r="M4" s="26"/>
      <c r="N4" t="s">
        <v>788</v>
      </c>
      <c r="O4" t="s">
        <v>719</v>
      </c>
    </row>
    <row r="5" spans="1:61" ht="19.5" customHeight="1">
      <c r="A5" s="26" t="s">
        <v>262</v>
      </c>
      <c r="B5" s="26" t="s">
        <v>788</v>
      </c>
      <c r="C5" s="26">
        <v>1</v>
      </c>
      <c r="D5" s="26" t="s">
        <v>632</v>
      </c>
      <c r="E5" s="28"/>
      <c r="F5" s="28"/>
      <c r="G5" s="28"/>
      <c r="H5" s="28"/>
      <c r="I5" s="28"/>
      <c r="J5" s="28"/>
      <c r="K5" s="28"/>
      <c r="L5" s="28"/>
      <c r="M5" s="26"/>
      <c r="N5" t="s">
        <v>788</v>
      </c>
      <c r="P5" t="s">
        <v>118</v>
      </c>
      <c r="Q5" t="s">
        <v>788</v>
      </c>
      <c r="R5" t="s">
        <v>696</v>
      </c>
      <c r="AA5" s="22" t="s">
        <v>587</v>
      </c>
      <c r="AB5" s="5">
        <f>내역서!H5</f>
        <v>0</v>
      </c>
      <c r="AC5" s="22" t="s">
        <v>653</v>
      </c>
      <c r="AD5" s="4">
        <f t="shared" ref="AD5:AD16" si="0">$AB5</f>
        <v>0</v>
      </c>
      <c r="BI5" s="23" t="str">
        <f>HYPERLINK("#내역서!A31","A0001 →")</f>
        <v>A0001 →</v>
      </c>
    </row>
    <row r="6" spans="1:61" ht="19.5" customHeight="1">
      <c r="A6" s="26" t="s">
        <v>207</v>
      </c>
      <c r="B6" s="26" t="s">
        <v>788</v>
      </c>
      <c r="C6" s="26">
        <v>1</v>
      </c>
      <c r="D6" s="26" t="s">
        <v>632</v>
      </c>
      <c r="E6" s="28"/>
      <c r="F6" s="28"/>
      <c r="G6" s="29"/>
      <c r="H6" s="28"/>
      <c r="I6" s="29"/>
      <c r="J6" s="28"/>
      <c r="K6" s="29"/>
      <c r="L6" s="28"/>
      <c r="M6" s="26"/>
      <c r="N6" t="s">
        <v>788</v>
      </c>
      <c r="P6" t="s">
        <v>676</v>
      </c>
      <c r="Q6" t="s">
        <v>519</v>
      </c>
      <c r="R6" t="s">
        <v>657</v>
      </c>
      <c r="X6" t="s">
        <v>446</v>
      </c>
      <c r="AA6" s="22" t="s">
        <v>104</v>
      </c>
      <c r="AB6" s="5">
        <f>내역서!J6*16.2/100</f>
        <v>0</v>
      </c>
      <c r="AC6" s="22" t="s">
        <v>331</v>
      </c>
      <c r="AD6" s="4">
        <f t="shared" si="0"/>
        <v>0</v>
      </c>
    </row>
    <row r="7" spans="1:61" ht="19.5" customHeight="1">
      <c r="A7" s="26" t="s">
        <v>34</v>
      </c>
      <c r="B7" s="26" t="s">
        <v>230</v>
      </c>
      <c r="C7" s="26">
        <v>1</v>
      </c>
      <c r="D7" s="26" t="s">
        <v>632</v>
      </c>
      <c r="E7" s="28"/>
      <c r="F7" s="28"/>
      <c r="G7" s="29"/>
      <c r="H7" s="28"/>
      <c r="I7" s="29"/>
      <c r="J7" s="28"/>
      <c r="K7" s="29"/>
      <c r="L7" s="28"/>
      <c r="M7" s="26"/>
      <c r="N7" t="s">
        <v>376</v>
      </c>
      <c r="P7" t="s">
        <v>498</v>
      </c>
      <c r="Q7" t="s">
        <v>788</v>
      </c>
      <c r="R7" t="s">
        <v>693</v>
      </c>
      <c r="X7" t="s">
        <v>732</v>
      </c>
      <c r="AA7" s="22" t="s">
        <v>271</v>
      </c>
      <c r="AB7" s="5">
        <f>(내역서!J6+내역서!J7)*3.56/100</f>
        <v>0</v>
      </c>
      <c r="AC7" s="22" t="s">
        <v>447</v>
      </c>
      <c r="AD7" s="4">
        <f t="shared" si="0"/>
        <v>0</v>
      </c>
    </row>
    <row r="8" spans="1:61" ht="19.5" customHeight="1">
      <c r="A8" s="26" t="s">
        <v>224</v>
      </c>
      <c r="B8" s="26" t="s">
        <v>573</v>
      </c>
      <c r="C8" s="26">
        <v>1</v>
      </c>
      <c r="D8" s="26" t="s">
        <v>632</v>
      </c>
      <c r="E8" s="28"/>
      <c r="F8" s="28"/>
      <c r="G8" s="29"/>
      <c r="H8" s="28"/>
      <c r="I8" s="29"/>
      <c r="J8" s="28"/>
      <c r="K8" s="29"/>
      <c r="L8" s="28"/>
      <c r="M8" s="26"/>
      <c r="N8" t="s">
        <v>2</v>
      </c>
      <c r="P8" t="s">
        <v>307</v>
      </c>
      <c r="Q8" t="s">
        <v>788</v>
      </c>
      <c r="R8" t="s">
        <v>474</v>
      </c>
      <c r="X8" t="s">
        <v>595</v>
      </c>
      <c r="AA8" s="22" t="s">
        <v>271</v>
      </c>
      <c r="AB8" s="5">
        <f>(내역서!J6+내역서!J7)*1.01/100</f>
        <v>0</v>
      </c>
      <c r="AC8" s="22" t="s">
        <v>447</v>
      </c>
      <c r="AD8" s="4">
        <f t="shared" si="0"/>
        <v>0</v>
      </c>
    </row>
    <row r="9" spans="1:61" ht="19.5" customHeight="1">
      <c r="A9" s="26" t="s">
        <v>185</v>
      </c>
      <c r="B9" s="26" t="s">
        <v>456</v>
      </c>
      <c r="C9" s="26">
        <v>1</v>
      </c>
      <c r="D9" s="26" t="s">
        <v>632</v>
      </c>
      <c r="E9" s="28"/>
      <c r="F9" s="28"/>
      <c r="G9" s="29"/>
      <c r="H9" s="28"/>
      <c r="I9" s="29"/>
      <c r="J9" s="28"/>
      <c r="K9" s="29"/>
      <c r="L9" s="28"/>
      <c r="M9" s="26"/>
      <c r="N9" t="s">
        <v>697</v>
      </c>
      <c r="P9" t="s">
        <v>100</v>
      </c>
      <c r="Q9" t="s">
        <v>788</v>
      </c>
      <c r="R9" t="s">
        <v>377</v>
      </c>
      <c r="X9" t="s">
        <v>84</v>
      </c>
      <c r="AA9" s="22" t="s">
        <v>271</v>
      </c>
      <c r="AB9" s="5">
        <f>내역서!J6*3.545/100</f>
        <v>0</v>
      </c>
      <c r="AC9" s="22" t="s">
        <v>447</v>
      </c>
      <c r="AD9" s="4">
        <f t="shared" si="0"/>
        <v>0</v>
      </c>
    </row>
    <row r="10" spans="1:61" ht="19.5" customHeight="1">
      <c r="A10" s="26" t="s">
        <v>184</v>
      </c>
      <c r="B10" s="26" t="s">
        <v>249</v>
      </c>
      <c r="C10" s="26">
        <v>1</v>
      </c>
      <c r="D10" s="26" t="s">
        <v>632</v>
      </c>
      <c r="E10" s="28"/>
      <c r="F10" s="28"/>
      <c r="G10" s="29"/>
      <c r="H10" s="28"/>
      <c r="I10" s="29"/>
      <c r="J10" s="28"/>
      <c r="K10" s="29"/>
      <c r="L10" s="28"/>
      <c r="M10" s="26"/>
      <c r="N10" t="s">
        <v>401</v>
      </c>
      <c r="P10" t="s">
        <v>664</v>
      </c>
      <c r="Q10" t="s">
        <v>788</v>
      </c>
      <c r="R10" t="s">
        <v>736</v>
      </c>
      <c r="X10" t="s">
        <v>709</v>
      </c>
      <c r="AA10" s="22" t="s">
        <v>271</v>
      </c>
      <c r="AB10" s="5">
        <f>내역서!L10*12.95/100</f>
        <v>0</v>
      </c>
      <c r="AC10" s="22" t="s">
        <v>447</v>
      </c>
      <c r="AD10" s="4">
        <f t="shared" si="0"/>
        <v>0</v>
      </c>
    </row>
    <row r="11" spans="1:61" ht="19.5" customHeight="1">
      <c r="A11" s="26" t="s">
        <v>162</v>
      </c>
      <c r="B11" s="26" t="s">
        <v>248</v>
      </c>
      <c r="C11" s="26">
        <v>1</v>
      </c>
      <c r="D11" s="26" t="s">
        <v>632</v>
      </c>
      <c r="E11" s="28"/>
      <c r="F11" s="28"/>
      <c r="G11" s="29"/>
      <c r="H11" s="28"/>
      <c r="I11" s="29"/>
      <c r="J11" s="28"/>
      <c r="K11" s="29"/>
      <c r="L11" s="28"/>
      <c r="M11" s="26"/>
      <c r="N11" t="s">
        <v>649</v>
      </c>
      <c r="P11" t="s">
        <v>487</v>
      </c>
      <c r="Q11" t="s">
        <v>788</v>
      </c>
      <c r="R11" t="s">
        <v>210</v>
      </c>
      <c r="X11" t="s">
        <v>43</v>
      </c>
      <c r="AA11" s="22" t="s">
        <v>271</v>
      </c>
      <c r="AB11" s="5">
        <f>내역서!J6*4.5/100</f>
        <v>0</v>
      </c>
      <c r="AC11" s="22" t="s">
        <v>447</v>
      </c>
      <c r="AD11" s="4">
        <f t="shared" si="0"/>
        <v>0</v>
      </c>
    </row>
    <row r="12" spans="1:61" ht="19.5" customHeight="1">
      <c r="A12" s="26" t="s">
        <v>36</v>
      </c>
      <c r="B12" s="26" t="s">
        <v>363</v>
      </c>
      <c r="C12" s="26">
        <v>1</v>
      </c>
      <c r="D12" s="26" t="s">
        <v>632</v>
      </c>
      <c r="E12" s="28"/>
      <c r="F12" s="28"/>
      <c r="G12" s="29"/>
      <c r="H12" s="28"/>
      <c r="I12" s="29"/>
      <c r="J12" s="28"/>
      <c r="K12" s="29"/>
      <c r="L12" s="28"/>
      <c r="M12" s="26"/>
      <c r="N12" t="s">
        <v>330</v>
      </c>
      <c r="P12" t="s">
        <v>291</v>
      </c>
      <c r="Q12" t="s">
        <v>788</v>
      </c>
      <c r="R12" t="s">
        <v>763</v>
      </c>
      <c r="X12" t="s">
        <v>209</v>
      </c>
      <c r="AA12" s="22" t="s">
        <v>271</v>
      </c>
      <c r="AB12" s="5">
        <f>내역서!J6*2.3/100</f>
        <v>0</v>
      </c>
      <c r="AC12" s="22" t="s">
        <v>447</v>
      </c>
      <c r="AD12" s="4">
        <f t="shared" si="0"/>
        <v>0</v>
      </c>
    </row>
    <row r="13" spans="1:61" ht="19.5" customHeight="1">
      <c r="A13" s="26" t="s">
        <v>711</v>
      </c>
      <c r="B13" s="26" t="s">
        <v>183</v>
      </c>
      <c r="C13" s="26">
        <v>1</v>
      </c>
      <c r="D13" s="26" t="s">
        <v>632</v>
      </c>
      <c r="E13" s="28"/>
      <c r="F13" s="28"/>
      <c r="G13" s="29"/>
      <c r="H13" s="28"/>
      <c r="I13" s="29"/>
      <c r="J13" s="28"/>
      <c r="K13" s="29"/>
      <c r="L13" s="28"/>
      <c r="M13" s="26"/>
      <c r="N13" t="s">
        <v>306</v>
      </c>
      <c r="P13" t="s">
        <v>87</v>
      </c>
      <c r="Q13" t="s">
        <v>788</v>
      </c>
      <c r="R13" t="s">
        <v>620</v>
      </c>
      <c r="X13" t="s">
        <v>740</v>
      </c>
      <c r="AA13" s="22" t="s">
        <v>271</v>
      </c>
      <c r="AB13" s="5">
        <f>(내역서!H6+내역서!J6)*2.07/100</f>
        <v>0</v>
      </c>
      <c r="AC13" s="22" t="s">
        <v>447</v>
      </c>
      <c r="AD13" s="4">
        <f t="shared" si="0"/>
        <v>0</v>
      </c>
    </row>
    <row r="14" spans="1:61" ht="19.5" customHeight="1">
      <c r="A14" s="26" t="s">
        <v>194</v>
      </c>
      <c r="B14" s="26" t="s">
        <v>12</v>
      </c>
      <c r="C14" s="26">
        <v>1</v>
      </c>
      <c r="D14" s="26" t="s">
        <v>632</v>
      </c>
      <c r="E14" s="28"/>
      <c r="F14" s="28"/>
      <c r="G14" s="29"/>
      <c r="H14" s="28"/>
      <c r="I14" s="29"/>
      <c r="J14" s="28"/>
      <c r="K14" s="29"/>
      <c r="L14" s="28"/>
      <c r="M14" s="26"/>
      <c r="N14" t="s">
        <v>788</v>
      </c>
      <c r="P14" t="s">
        <v>79</v>
      </c>
      <c r="Q14" t="s">
        <v>788</v>
      </c>
      <c r="R14" t="s">
        <v>108</v>
      </c>
      <c r="X14" t="s">
        <v>609</v>
      </c>
      <c r="AA14" s="22" t="s">
        <v>271</v>
      </c>
      <c r="AB14" s="5">
        <f>(내역서!H6+내역서!J6+내역서!J7)*4.6/100</f>
        <v>0</v>
      </c>
      <c r="AC14" s="22" t="s">
        <v>447</v>
      </c>
      <c r="AD14" s="4">
        <f t="shared" si="0"/>
        <v>0</v>
      </c>
    </row>
    <row r="15" spans="1:61" ht="19.5" customHeight="1">
      <c r="A15" s="26" t="s">
        <v>171</v>
      </c>
      <c r="B15" s="26" t="s">
        <v>139</v>
      </c>
      <c r="C15" s="26">
        <v>1</v>
      </c>
      <c r="D15" s="26" t="s">
        <v>632</v>
      </c>
      <c r="E15" s="28"/>
      <c r="F15" s="28"/>
      <c r="G15" s="29"/>
      <c r="H15" s="28"/>
      <c r="I15" s="29"/>
      <c r="J15" s="28"/>
      <c r="K15" s="29"/>
      <c r="L15" s="28"/>
      <c r="M15" s="26"/>
      <c r="N15" t="s">
        <v>640</v>
      </c>
      <c r="P15" t="s">
        <v>280</v>
      </c>
      <c r="Q15" t="s">
        <v>788</v>
      </c>
      <c r="R15" t="s">
        <v>218</v>
      </c>
      <c r="X15" t="s">
        <v>569</v>
      </c>
      <c r="AA15" s="22" t="s">
        <v>271</v>
      </c>
      <c r="AB15" s="5">
        <f>(내역서!H6+내역서!J6+내역서!L6)*0.3/100</f>
        <v>0</v>
      </c>
      <c r="AC15" s="22" t="s">
        <v>447</v>
      </c>
      <c r="AD15" s="4">
        <f t="shared" si="0"/>
        <v>0</v>
      </c>
    </row>
    <row r="16" spans="1:61" ht="19.5" customHeight="1">
      <c r="A16" s="26" t="s">
        <v>770</v>
      </c>
      <c r="B16" s="26" t="s">
        <v>242</v>
      </c>
      <c r="C16" s="26">
        <v>1</v>
      </c>
      <c r="D16" s="26" t="s">
        <v>632</v>
      </c>
      <c r="E16" s="28"/>
      <c r="F16" s="28"/>
      <c r="G16" s="29"/>
      <c r="H16" s="28"/>
      <c r="I16" s="29"/>
      <c r="J16" s="28"/>
      <c r="K16" s="29"/>
      <c r="L16" s="28"/>
      <c r="M16" s="26"/>
      <c r="N16" t="s">
        <v>74</v>
      </c>
      <c r="P16" t="s">
        <v>483</v>
      </c>
      <c r="Q16" t="s">
        <v>788</v>
      </c>
      <c r="R16" t="s">
        <v>433</v>
      </c>
      <c r="X16" t="s">
        <v>545</v>
      </c>
      <c r="AA16" s="22" t="s">
        <v>271</v>
      </c>
      <c r="AB16" s="5">
        <f>(내역서!H6+내역서!J6+내역서!L6)*0.16/100</f>
        <v>0</v>
      </c>
      <c r="AC16" s="22" t="s">
        <v>447</v>
      </c>
      <c r="AD16" s="4">
        <f t="shared" si="0"/>
        <v>0</v>
      </c>
    </row>
    <row r="17" spans="1:61" ht="19.5" customHeight="1">
      <c r="A17" s="26" t="s">
        <v>14</v>
      </c>
      <c r="B17" s="26" t="s">
        <v>496</v>
      </c>
      <c r="C17" s="26">
        <v>1</v>
      </c>
      <c r="D17" s="26" t="s">
        <v>632</v>
      </c>
      <c r="E17" s="28"/>
      <c r="F17" s="28"/>
      <c r="G17" s="29"/>
      <c r="H17" s="28"/>
      <c r="I17" s="29"/>
      <c r="J17" s="28"/>
      <c r="K17" s="29"/>
      <c r="L17" s="28"/>
      <c r="M17" s="26"/>
      <c r="N17" t="s">
        <v>788</v>
      </c>
      <c r="P17" t="s">
        <v>656</v>
      </c>
      <c r="Q17" t="s">
        <v>788</v>
      </c>
      <c r="R17" t="s">
        <v>657</v>
      </c>
      <c r="X17" t="s">
        <v>11</v>
      </c>
    </row>
    <row r="18" spans="1:61" ht="19.5" customHeight="1">
      <c r="A18" s="26" t="s">
        <v>669</v>
      </c>
      <c r="B18" s="26" t="s">
        <v>788</v>
      </c>
      <c r="C18" s="26">
        <v>1</v>
      </c>
      <c r="D18" s="26" t="s">
        <v>632</v>
      </c>
      <c r="E18" s="28"/>
      <c r="F18" s="28"/>
      <c r="G18" s="28"/>
      <c r="H18" s="28"/>
      <c r="I18" s="28"/>
      <c r="J18" s="28"/>
      <c r="K18" s="28"/>
      <c r="L18" s="28"/>
      <c r="M18" s="26"/>
      <c r="N18" t="s">
        <v>788</v>
      </c>
      <c r="P18" t="s">
        <v>266</v>
      </c>
      <c r="Q18" t="s">
        <v>788</v>
      </c>
      <c r="R18" t="s">
        <v>586</v>
      </c>
      <c r="AA18" s="22" t="s">
        <v>271</v>
      </c>
      <c r="AB18" s="5">
        <f>(내역서!H6+내역서!J6+내역서!J7+내역서!L6+내역서!L8+내역서!L9+내역서!L10+내역서!L11+내역서!L12+내역서!L13+내역서!L14+내역서!L15+내역서!L16+내역서!L17+내역서!L18)*8/100</f>
        <v>0</v>
      </c>
      <c r="AC18" s="22" t="s">
        <v>447</v>
      </c>
      <c r="AD18" s="4">
        <f>$AB18</f>
        <v>0</v>
      </c>
      <c r="BI18" s="23" t="str">
        <f>HYPERLINK("#내역서!A148","C01 →")</f>
        <v>C01 →</v>
      </c>
    </row>
    <row r="19" spans="1:61" ht="19.5" customHeight="1">
      <c r="A19" s="26" t="s">
        <v>418</v>
      </c>
      <c r="B19" s="26" t="s">
        <v>131</v>
      </c>
      <c r="C19" s="26">
        <v>1</v>
      </c>
      <c r="D19" s="26" t="s">
        <v>632</v>
      </c>
      <c r="E19" s="28"/>
      <c r="F19" s="28"/>
      <c r="G19" s="29"/>
      <c r="H19" s="28"/>
      <c r="I19" s="29"/>
      <c r="J19" s="28"/>
      <c r="K19" s="29"/>
      <c r="L19" s="28"/>
      <c r="M19" s="26"/>
      <c r="N19" t="s">
        <v>698</v>
      </c>
      <c r="P19" t="s">
        <v>475</v>
      </c>
      <c r="Q19" t="s">
        <v>788</v>
      </c>
      <c r="R19" t="s">
        <v>375</v>
      </c>
      <c r="X19" t="s">
        <v>762</v>
      </c>
      <c r="AA19" s="22" t="s">
        <v>271</v>
      </c>
      <c r="AB19" s="5">
        <f>(내역서!J6+내역서!J7+내역서!L6+내역서!L8+내역서!L9+내역서!L10+내역서!L11+내역서!L12+내역서!L13+내역서!L14+내역서!L15+내역서!L16+내역서!L17+내역서!L18+내역서!L19)*11/100-(574940/1.1)-9091-7296/1.1</f>
        <v>-538396.45454545459</v>
      </c>
      <c r="AC19" s="22" t="s">
        <v>447</v>
      </c>
      <c r="AD19" s="4">
        <f>$AB19</f>
        <v>-538396.45454545459</v>
      </c>
    </row>
    <row r="20" spans="1:61" ht="19.5" customHeight="1">
      <c r="A20" s="26" t="s">
        <v>316</v>
      </c>
      <c r="B20" s="26" t="s">
        <v>458</v>
      </c>
      <c r="C20" s="26">
        <v>1</v>
      </c>
      <c r="D20" s="26" t="s">
        <v>632</v>
      </c>
      <c r="E20" s="28"/>
      <c r="F20" s="28"/>
      <c r="G20" s="29"/>
      <c r="H20" s="28"/>
      <c r="I20" s="29"/>
      <c r="J20" s="28"/>
      <c r="K20" s="29"/>
      <c r="L20" s="28"/>
      <c r="M20" s="26"/>
      <c r="N20" t="s">
        <v>492</v>
      </c>
      <c r="P20" t="s">
        <v>646</v>
      </c>
      <c r="Q20" t="s">
        <v>788</v>
      </c>
      <c r="R20" t="s">
        <v>29</v>
      </c>
      <c r="X20" t="s">
        <v>615</v>
      </c>
      <c r="AA20" s="22" t="s">
        <v>271</v>
      </c>
      <c r="AB20" s="5">
        <f>내역서!H6+내역서!J6+내역서!J7+내역서!L6+내역서!L8+내역서!L9+내역서!L10+내역서!L11+내역서!L12+내역서!L13+내역서!L14+내역서!L15+내역서!L16+내역서!L17+내역서!L18+내역서!L19+내역서!L20</f>
        <v>0</v>
      </c>
      <c r="AC20" s="22" t="s">
        <v>447</v>
      </c>
      <c r="AD20" s="4">
        <f>$AB20</f>
        <v>0</v>
      </c>
    </row>
    <row r="21" spans="1:61" ht="19.5" customHeight="1">
      <c r="A21" s="26" t="s">
        <v>93</v>
      </c>
      <c r="B21" s="26" t="s">
        <v>788</v>
      </c>
      <c r="C21" s="26">
        <v>1</v>
      </c>
      <c r="D21" s="26" t="s">
        <v>632</v>
      </c>
      <c r="E21" s="28"/>
      <c r="F21" s="28"/>
      <c r="G21" s="29"/>
      <c r="H21" s="28"/>
      <c r="I21" s="29"/>
      <c r="J21" s="28"/>
      <c r="K21" s="29"/>
      <c r="L21" s="28"/>
      <c r="M21" s="26"/>
      <c r="N21" t="s">
        <v>519</v>
      </c>
      <c r="P21" t="s">
        <v>109</v>
      </c>
      <c r="Q21" t="s">
        <v>519</v>
      </c>
      <c r="R21" t="s">
        <v>315</v>
      </c>
      <c r="X21" t="s">
        <v>46</v>
      </c>
    </row>
    <row r="22" spans="1:61" ht="19.5" customHeight="1">
      <c r="A22" s="26" t="s">
        <v>358</v>
      </c>
      <c r="B22" s="26" t="s">
        <v>788</v>
      </c>
      <c r="C22" s="26">
        <v>1</v>
      </c>
      <c r="D22" s="26" t="s">
        <v>632</v>
      </c>
      <c r="E22" s="28"/>
      <c r="F22" s="28"/>
      <c r="G22" s="28"/>
      <c r="H22" s="28"/>
      <c r="I22" s="28"/>
      <c r="J22" s="28"/>
      <c r="K22" s="28"/>
      <c r="L22" s="28"/>
      <c r="M22" s="26"/>
      <c r="N22" t="s">
        <v>788</v>
      </c>
      <c r="P22" t="s">
        <v>312</v>
      </c>
      <c r="Q22" t="s">
        <v>788</v>
      </c>
      <c r="R22" t="s">
        <v>468</v>
      </c>
      <c r="AA22" s="22" t="s">
        <v>271</v>
      </c>
      <c r="AB22" s="5">
        <f>(내역서!H21+내역서!J21+내역서!L21)+(내역서!H22+내역서!J22+내역서!L22)</f>
        <v>0</v>
      </c>
      <c r="AC22" s="22" t="s">
        <v>447</v>
      </c>
      <c r="AD22" s="4">
        <f>$AB22</f>
        <v>0</v>
      </c>
      <c r="BI22" s="23" t="str">
        <f>HYPERLINK("#내역서!A154","C03 →")</f>
        <v>C03 →</v>
      </c>
    </row>
    <row r="23" spans="1:61" ht="19.5" customHeight="1">
      <c r="A23" s="26" t="s">
        <v>269</v>
      </c>
      <c r="B23" s="26" t="s">
        <v>788</v>
      </c>
      <c r="C23" s="26">
        <v>1</v>
      </c>
      <c r="D23" s="26" t="s">
        <v>632</v>
      </c>
      <c r="E23" s="28"/>
      <c r="F23" s="28"/>
      <c r="G23" s="29"/>
      <c r="H23" s="28"/>
      <c r="I23" s="29"/>
      <c r="J23" s="28"/>
      <c r="K23" s="29"/>
      <c r="L23" s="28"/>
      <c r="M23" s="26"/>
      <c r="N23" t="s">
        <v>788</v>
      </c>
      <c r="P23" t="s">
        <v>254</v>
      </c>
      <c r="Q23" t="s">
        <v>519</v>
      </c>
      <c r="R23" t="s">
        <v>657</v>
      </c>
      <c r="X23" t="s">
        <v>356</v>
      </c>
      <c r="AA23" s="22" t="s">
        <v>271</v>
      </c>
      <c r="AB23" s="5">
        <f>내역서!L23*10/100-1</f>
        <v>-1</v>
      </c>
      <c r="AC23" s="22" t="s">
        <v>447</v>
      </c>
      <c r="AD23" s="4">
        <f>$AB23</f>
        <v>-1</v>
      </c>
    </row>
    <row r="24" spans="1:61" ht="19.5" customHeight="1">
      <c r="A24" s="26" t="s">
        <v>758</v>
      </c>
      <c r="B24" s="26" t="s">
        <v>71</v>
      </c>
      <c r="C24" s="26">
        <v>1</v>
      </c>
      <c r="D24" s="26" t="s">
        <v>632</v>
      </c>
      <c r="E24" s="28"/>
      <c r="F24" s="28"/>
      <c r="G24" s="29"/>
      <c r="H24" s="28"/>
      <c r="I24" s="29"/>
      <c r="J24" s="28"/>
      <c r="K24" s="29"/>
      <c r="L24" s="28"/>
      <c r="M24" s="26"/>
      <c r="N24" t="s">
        <v>526</v>
      </c>
      <c r="P24" t="s">
        <v>48</v>
      </c>
      <c r="Q24" t="s">
        <v>788</v>
      </c>
      <c r="R24" t="s">
        <v>181</v>
      </c>
      <c r="X24" t="s">
        <v>72</v>
      </c>
      <c r="AA24" s="22" t="s">
        <v>271</v>
      </c>
      <c r="AB24" s="5">
        <f>(내역서!H23+내역서!J23+내역서!L23)+(내역서!H24+내역서!J24+내역서!L24)</f>
        <v>0</v>
      </c>
      <c r="AC24" s="22" t="s">
        <v>447</v>
      </c>
      <c r="AD24" s="4">
        <f>$AB24</f>
        <v>0</v>
      </c>
    </row>
    <row r="25" spans="1:61" ht="19.5" customHeight="1">
      <c r="A25" s="26" t="s">
        <v>369</v>
      </c>
      <c r="B25" s="26" t="s">
        <v>788</v>
      </c>
      <c r="C25" s="26">
        <v>1</v>
      </c>
      <c r="D25" s="26" t="s">
        <v>632</v>
      </c>
      <c r="E25" s="28"/>
      <c r="F25" s="28"/>
      <c r="G25" s="29"/>
      <c r="H25" s="28"/>
      <c r="I25" s="29"/>
      <c r="J25" s="28"/>
      <c r="K25" s="29"/>
      <c r="L25" s="28"/>
      <c r="M25" s="26"/>
      <c r="N25" t="s">
        <v>788</v>
      </c>
      <c r="P25" t="s">
        <v>633</v>
      </c>
      <c r="Q25" t="s">
        <v>519</v>
      </c>
      <c r="R25" t="s">
        <v>657</v>
      </c>
      <c r="X25" t="s">
        <v>251</v>
      </c>
    </row>
    <row r="26" spans="1:61" ht="19.5" customHeight="1">
      <c r="A26" s="26" t="s">
        <v>286</v>
      </c>
      <c r="B26" s="26" t="s">
        <v>788</v>
      </c>
      <c r="C26" s="26">
        <v>1</v>
      </c>
      <c r="D26" s="26" t="s">
        <v>632</v>
      </c>
      <c r="E26" s="28"/>
      <c r="F26" s="28"/>
      <c r="G26" s="28"/>
      <c r="H26" s="28"/>
      <c r="I26" s="28"/>
      <c r="J26" s="28"/>
      <c r="K26" s="28"/>
      <c r="L26" s="28"/>
      <c r="M26" s="26"/>
      <c r="N26" t="s">
        <v>788</v>
      </c>
      <c r="P26" t="s">
        <v>461</v>
      </c>
      <c r="Q26" t="s">
        <v>788</v>
      </c>
      <c r="R26" t="s">
        <v>188</v>
      </c>
      <c r="AA26" s="22" t="s">
        <v>271</v>
      </c>
      <c r="AB26" s="5">
        <f>(내역서!H25+내역서!J25+내역서!L25)+(내역서!H26+내역서!J26+내역서!L26)</f>
        <v>0</v>
      </c>
      <c r="AC26" s="22" t="s">
        <v>447</v>
      </c>
      <c r="AD26" s="4">
        <f>$AB26</f>
        <v>0</v>
      </c>
      <c r="BI26" s="23" t="str">
        <f>HYPERLINK("#내역서!A170","D01 →")</f>
        <v>D01 →</v>
      </c>
    </row>
    <row r="27" spans="1:61" ht="19.5" customHeight="1">
      <c r="A27" s="26" t="s">
        <v>73</v>
      </c>
      <c r="B27" s="26" t="s">
        <v>788</v>
      </c>
      <c r="C27" s="26">
        <v>1</v>
      </c>
      <c r="D27" s="26" t="s">
        <v>632</v>
      </c>
      <c r="E27" s="28"/>
      <c r="F27" s="28"/>
      <c r="G27" s="29"/>
      <c r="H27" s="28"/>
      <c r="I27" s="29"/>
      <c r="J27" s="28"/>
      <c r="K27" s="29"/>
      <c r="L27" s="28"/>
      <c r="M27" s="26"/>
      <c r="N27" t="s">
        <v>519</v>
      </c>
      <c r="P27" t="s">
        <v>241</v>
      </c>
      <c r="Q27" t="s">
        <v>519</v>
      </c>
      <c r="R27" t="s">
        <v>315</v>
      </c>
      <c r="X27" t="s">
        <v>541</v>
      </c>
    </row>
    <row r="28" spans="1:61" ht="18.399999999999999" customHeight="1">
      <c r="A28" s="26" t="s">
        <v>217</v>
      </c>
      <c r="B28" s="26" t="s">
        <v>788</v>
      </c>
      <c r="C28" s="26">
        <v>1</v>
      </c>
      <c r="D28" s="26" t="s">
        <v>632</v>
      </c>
      <c r="E28" s="27"/>
      <c r="F28" s="28"/>
      <c r="G28" s="27"/>
      <c r="H28" s="28"/>
      <c r="I28" s="27"/>
      <c r="J28" s="28"/>
      <c r="K28" s="27"/>
      <c r="L28" s="28"/>
      <c r="M28" s="26"/>
      <c r="N28" t="s">
        <v>788</v>
      </c>
      <c r="O28" t="s">
        <v>696</v>
      </c>
    </row>
    <row r="29" spans="1:61" ht="18.399999999999999" customHeight="1">
      <c r="A29" s="26" t="s">
        <v>257</v>
      </c>
      <c r="B29" s="26" t="s">
        <v>788</v>
      </c>
      <c r="C29" s="26">
        <v>1</v>
      </c>
      <c r="D29" s="26" t="s">
        <v>632</v>
      </c>
      <c r="E29" s="28"/>
      <c r="F29" s="28"/>
      <c r="G29" s="28"/>
      <c r="H29" s="28"/>
      <c r="I29" s="28"/>
      <c r="J29" s="28"/>
      <c r="K29" s="28"/>
      <c r="L29" s="28"/>
      <c r="M29" s="26"/>
      <c r="N29" t="s">
        <v>788</v>
      </c>
      <c r="P29" t="s">
        <v>118</v>
      </c>
      <c r="Q29" t="s">
        <v>788</v>
      </c>
      <c r="R29" t="s">
        <v>687</v>
      </c>
      <c r="BI29" s="23" t="str">
        <f>HYPERLINK("#내역서!A37","A001 →")</f>
        <v>A001 →</v>
      </c>
    </row>
    <row r="30" spans="1:61" ht="18.399999999999999" customHeight="1">
      <c r="A30" s="26" t="s">
        <v>600</v>
      </c>
      <c r="B30" s="26" t="s">
        <v>788</v>
      </c>
      <c r="C30" s="26">
        <v>1</v>
      </c>
      <c r="D30" s="26" t="s">
        <v>632</v>
      </c>
      <c r="E30" s="28"/>
      <c r="F30" s="28"/>
      <c r="G30" s="28"/>
      <c r="H30" s="28"/>
      <c r="I30" s="28"/>
      <c r="J30" s="28"/>
      <c r="K30" s="28"/>
      <c r="L30" s="28"/>
      <c r="M30" s="26"/>
      <c r="N30" t="s">
        <v>788</v>
      </c>
      <c r="P30" t="s">
        <v>676</v>
      </c>
      <c r="Q30" t="s">
        <v>788</v>
      </c>
      <c r="R30" t="s">
        <v>44</v>
      </c>
      <c r="BI30" s="23" t="str">
        <f>HYPERLINK("#내역서!A96","B001 →")</f>
        <v>B001 →</v>
      </c>
    </row>
    <row r="31" spans="1:61" ht="18.399999999999999" customHeight="1">
      <c r="A31" s="26" t="s">
        <v>342</v>
      </c>
      <c r="B31" s="26" t="s">
        <v>788</v>
      </c>
      <c r="C31" s="26"/>
      <c r="D31" s="26" t="s">
        <v>788</v>
      </c>
      <c r="E31" s="28">
        <f>G31+I31+K31</f>
        <v>0</v>
      </c>
      <c r="F31" s="28">
        <f>H31+J31+L31</f>
        <v>0</v>
      </c>
      <c r="G31" s="29"/>
      <c r="H31" s="28">
        <v>0</v>
      </c>
      <c r="I31" s="29"/>
      <c r="J31" s="28">
        <v>0</v>
      </c>
      <c r="K31" s="29"/>
      <c r="L31" s="28">
        <v>0</v>
      </c>
      <c r="M31" s="26" t="s">
        <v>788</v>
      </c>
      <c r="N31" t="s">
        <v>788</v>
      </c>
      <c r="P31" t="s">
        <v>498</v>
      </c>
      <c r="Q31" t="s">
        <v>519</v>
      </c>
      <c r="R31" t="s">
        <v>788</v>
      </c>
    </row>
    <row r="32" spans="1:61" ht="18.399999999999999" customHeight="1">
      <c r="A32" s="26" t="s">
        <v>342</v>
      </c>
      <c r="B32" s="26" t="s">
        <v>788</v>
      </c>
      <c r="C32" s="26"/>
      <c r="D32" s="26" t="s">
        <v>788</v>
      </c>
      <c r="E32" s="28">
        <f>G32+I32+K32</f>
        <v>0</v>
      </c>
      <c r="F32" s="28">
        <f>H32+J32+L32</f>
        <v>0</v>
      </c>
      <c r="G32" s="29"/>
      <c r="H32" s="28">
        <v>0</v>
      </c>
      <c r="I32" s="29"/>
      <c r="J32" s="28">
        <v>0</v>
      </c>
      <c r="K32" s="29"/>
      <c r="L32" s="28">
        <v>0</v>
      </c>
      <c r="M32" s="26" t="s">
        <v>788</v>
      </c>
      <c r="N32" t="s">
        <v>788</v>
      </c>
      <c r="P32" t="s">
        <v>307</v>
      </c>
      <c r="Q32" t="s">
        <v>200</v>
      </c>
      <c r="R32" t="s">
        <v>788</v>
      </c>
    </row>
    <row r="33" spans="1:13" s="24" customFormat="1" ht="18.399999999999999" customHeight="1">
      <c r="A33" s="26"/>
      <c r="B33" s="26"/>
      <c r="C33" s="26"/>
      <c r="D33" s="26"/>
      <c r="E33" s="28"/>
      <c r="F33" s="28"/>
      <c r="G33" s="29"/>
      <c r="H33" s="28"/>
      <c r="I33" s="29"/>
      <c r="J33" s="28"/>
      <c r="K33" s="29"/>
      <c r="L33" s="28"/>
      <c r="M33" s="26"/>
    </row>
    <row r="34" spans="1:13" s="24" customFormat="1" ht="18.399999999999999" customHeight="1">
      <c r="A34" s="26"/>
      <c r="B34" s="26"/>
      <c r="C34" s="26"/>
      <c r="D34" s="26"/>
      <c r="E34" s="28"/>
      <c r="F34" s="28"/>
      <c r="G34" s="29"/>
      <c r="H34" s="28"/>
      <c r="I34" s="29"/>
      <c r="J34" s="28"/>
      <c r="K34" s="29"/>
      <c r="L34" s="28"/>
      <c r="M34" s="26"/>
    </row>
    <row r="35" spans="1:13" s="24" customFormat="1" ht="18.399999999999999" customHeight="1">
      <c r="A35" s="26"/>
      <c r="B35" s="26"/>
      <c r="C35" s="26"/>
      <c r="D35" s="26"/>
      <c r="E35" s="28"/>
      <c r="F35" s="28"/>
      <c r="G35" s="29"/>
      <c r="H35" s="28"/>
      <c r="I35" s="29"/>
      <c r="J35" s="28"/>
      <c r="K35" s="29"/>
      <c r="L35" s="28"/>
      <c r="M35" s="26"/>
    </row>
    <row r="36" spans="1:13" s="24" customFormat="1" ht="18.399999999999999" customHeight="1">
      <c r="A36" s="26"/>
      <c r="B36" s="26"/>
      <c r="C36" s="26"/>
      <c r="D36" s="26"/>
      <c r="E36" s="28"/>
      <c r="F36" s="28"/>
      <c r="G36" s="29"/>
      <c r="H36" s="28"/>
      <c r="I36" s="29"/>
      <c r="J36" s="28"/>
      <c r="K36" s="29"/>
      <c r="L36" s="28"/>
      <c r="M36" s="26"/>
    </row>
    <row r="37" spans="1:13" s="24" customFormat="1" ht="18.399999999999999" customHeight="1">
      <c r="A37" s="26"/>
      <c r="B37" s="26"/>
      <c r="C37" s="26"/>
      <c r="D37" s="26"/>
      <c r="E37" s="28"/>
      <c r="F37" s="28"/>
      <c r="G37" s="29"/>
      <c r="H37" s="28"/>
      <c r="I37" s="29"/>
      <c r="J37" s="28"/>
      <c r="K37" s="29"/>
      <c r="L37" s="28"/>
      <c r="M37" s="26"/>
    </row>
    <row r="38" spans="1:13" s="24" customFormat="1" ht="18.399999999999999" customHeight="1">
      <c r="A38" s="26"/>
      <c r="B38" s="26"/>
      <c r="C38" s="26"/>
      <c r="D38" s="26"/>
      <c r="E38" s="28"/>
      <c r="F38" s="28"/>
      <c r="G38" s="29"/>
      <c r="H38" s="28"/>
      <c r="I38" s="29"/>
      <c r="J38" s="28"/>
      <c r="K38" s="29"/>
      <c r="L38" s="28"/>
      <c r="M38" s="26"/>
    </row>
    <row r="39" spans="1:13" s="24" customFormat="1" ht="18.399999999999999" customHeight="1">
      <c r="A39" s="26"/>
      <c r="B39" s="26"/>
      <c r="C39" s="26"/>
      <c r="D39" s="26"/>
      <c r="E39" s="28"/>
      <c r="F39" s="28"/>
      <c r="G39" s="29"/>
      <c r="H39" s="28"/>
      <c r="I39" s="29"/>
      <c r="J39" s="28"/>
      <c r="K39" s="29"/>
      <c r="L39" s="28"/>
      <c r="M39" s="26"/>
    </row>
    <row r="40" spans="1:13" s="24" customFormat="1" ht="18.399999999999999" customHeight="1">
      <c r="A40" s="26"/>
      <c r="B40" s="26"/>
      <c r="C40" s="26"/>
      <c r="D40" s="26"/>
      <c r="E40" s="28"/>
      <c r="F40" s="28"/>
      <c r="G40" s="29"/>
      <c r="H40" s="28"/>
      <c r="I40" s="29"/>
      <c r="J40" s="28"/>
      <c r="K40" s="29"/>
      <c r="L40" s="28"/>
      <c r="M40" s="26"/>
    </row>
    <row r="41" spans="1:13" s="24" customFormat="1" ht="18.399999999999999" customHeight="1">
      <c r="A41" s="26"/>
      <c r="B41" s="26"/>
      <c r="C41" s="26"/>
      <c r="D41" s="26"/>
      <c r="E41" s="28"/>
      <c r="F41" s="28"/>
      <c r="G41" s="29"/>
      <c r="H41" s="28"/>
      <c r="I41" s="29"/>
      <c r="J41" s="28"/>
      <c r="K41" s="29"/>
      <c r="L41" s="28"/>
      <c r="M41" s="26"/>
    </row>
    <row r="42" spans="1:13" s="24" customFormat="1" ht="18.399999999999999" customHeight="1">
      <c r="A42" s="26"/>
      <c r="B42" s="26"/>
      <c r="C42" s="26"/>
      <c r="D42" s="26"/>
      <c r="E42" s="28"/>
      <c r="F42" s="28"/>
      <c r="G42" s="29"/>
      <c r="H42" s="28"/>
      <c r="I42" s="29"/>
      <c r="J42" s="28"/>
      <c r="K42" s="29"/>
      <c r="L42" s="28"/>
      <c r="M42" s="26"/>
    </row>
    <row r="43" spans="1:13" s="24" customFormat="1" ht="18.399999999999999" customHeight="1">
      <c r="A43" s="26"/>
      <c r="B43" s="26"/>
      <c r="C43" s="26"/>
      <c r="D43" s="26"/>
      <c r="E43" s="28"/>
      <c r="F43" s="28"/>
      <c r="G43" s="29"/>
      <c r="H43" s="28"/>
      <c r="I43" s="29"/>
      <c r="J43" s="28"/>
      <c r="K43" s="29"/>
      <c r="L43" s="28"/>
      <c r="M43" s="26"/>
    </row>
    <row r="44" spans="1:13" s="24" customFormat="1" ht="18.399999999999999" customHeight="1">
      <c r="A44" s="26"/>
      <c r="B44" s="26"/>
      <c r="C44" s="26"/>
      <c r="D44" s="26"/>
      <c r="E44" s="28"/>
      <c r="F44" s="28"/>
      <c r="G44" s="29"/>
      <c r="H44" s="28"/>
      <c r="I44" s="29"/>
      <c r="J44" s="28"/>
      <c r="K44" s="29"/>
      <c r="L44" s="28"/>
      <c r="M44" s="26"/>
    </row>
    <row r="45" spans="1:13" s="24" customFormat="1" ht="18.399999999999999" customHeight="1">
      <c r="A45" s="26"/>
      <c r="B45" s="26"/>
      <c r="C45" s="26"/>
      <c r="D45" s="26"/>
      <c r="E45" s="28"/>
      <c r="F45" s="28"/>
      <c r="G45" s="29"/>
      <c r="H45" s="28"/>
      <c r="I45" s="29"/>
      <c r="J45" s="28"/>
      <c r="K45" s="29"/>
      <c r="L45" s="28"/>
      <c r="M45" s="26"/>
    </row>
    <row r="46" spans="1:13" s="24" customFormat="1" ht="18.399999999999999" customHeight="1">
      <c r="A46" s="26"/>
      <c r="B46" s="26"/>
      <c r="C46" s="26"/>
      <c r="D46" s="26"/>
      <c r="E46" s="28"/>
      <c r="F46" s="28"/>
      <c r="G46" s="29"/>
      <c r="H46" s="28"/>
      <c r="I46" s="29"/>
      <c r="J46" s="28"/>
      <c r="K46" s="29"/>
      <c r="L46" s="28"/>
      <c r="M46" s="26"/>
    </row>
    <row r="47" spans="1:13" s="24" customFormat="1" ht="18.399999999999999" customHeight="1">
      <c r="A47" s="26"/>
      <c r="B47" s="26"/>
      <c r="C47" s="26"/>
      <c r="D47" s="26"/>
      <c r="E47" s="28"/>
      <c r="F47" s="28"/>
      <c r="G47" s="29"/>
      <c r="H47" s="28"/>
      <c r="I47" s="29"/>
      <c r="J47" s="28"/>
      <c r="K47" s="29"/>
      <c r="L47" s="28"/>
      <c r="M47" s="26"/>
    </row>
    <row r="48" spans="1:13" s="24" customFormat="1" ht="18.399999999999999" customHeight="1">
      <c r="A48" s="26"/>
      <c r="B48" s="26"/>
      <c r="C48" s="26"/>
      <c r="D48" s="26"/>
      <c r="E48" s="28"/>
      <c r="F48" s="28"/>
      <c r="G48" s="29"/>
      <c r="H48" s="28"/>
      <c r="I48" s="29"/>
      <c r="J48" s="28"/>
      <c r="K48" s="29"/>
      <c r="L48" s="28"/>
      <c r="M48" s="26"/>
    </row>
    <row r="49" spans="1:61" s="24" customFormat="1" ht="18.399999999999999" customHeight="1">
      <c r="A49" s="26"/>
      <c r="B49" s="26"/>
      <c r="C49" s="26"/>
      <c r="D49" s="26"/>
      <c r="E49" s="28"/>
      <c r="F49" s="28"/>
      <c r="G49" s="29"/>
      <c r="H49" s="28"/>
      <c r="I49" s="29"/>
      <c r="J49" s="28"/>
      <c r="K49" s="29"/>
      <c r="L49" s="28"/>
      <c r="M49" s="26"/>
    </row>
    <row r="50" spans="1:61" ht="18.399999999999999" customHeight="1">
      <c r="A50" s="29"/>
      <c r="B50" s="29"/>
      <c r="C50" s="29"/>
      <c r="D50" s="29"/>
      <c r="E50" s="29"/>
      <c r="F50" s="29"/>
      <c r="G50" s="29"/>
      <c r="H50" s="29"/>
      <c r="I50" s="29"/>
      <c r="J50" s="29"/>
      <c r="K50" s="29"/>
      <c r="L50" s="29"/>
      <c r="M50" s="29"/>
    </row>
    <row r="51" spans="1:61" s="24" customFormat="1" ht="18.399999999999999" customHeight="1">
      <c r="A51" s="29"/>
      <c r="B51" s="29"/>
      <c r="C51" s="29"/>
      <c r="D51" s="29"/>
      <c r="E51" s="29"/>
      <c r="F51" s="29"/>
      <c r="G51" s="29"/>
      <c r="H51" s="29"/>
      <c r="I51" s="29"/>
      <c r="J51" s="29"/>
      <c r="K51" s="29"/>
      <c r="L51" s="29"/>
      <c r="M51" s="29"/>
    </row>
    <row r="52" spans="1:61" s="25" customFormat="1" ht="18.399999999999999" customHeight="1">
      <c r="A52" s="29"/>
      <c r="B52" s="29"/>
      <c r="C52" s="29"/>
      <c r="D52" s="29"/>
      <c r="E52" s="29"/>
      <c r="F52" s="29"/>
      <c r="G52" s="29"/>
      <c r="H52" s="29"/>
      <c r="I52" s="29"/>
      <c r="J52" s="29"/>
      <c r="K52" s="29"/>
      <c r="L52" s="29"/>
      <c r="M52" s="29"/>
    </row>
    <row r="53" spans="1:61" ht="21" customHeight="1">
      <c r="A53" s="26" t="s">
        <v>213</v>
      </c>
      <c r="B53" s="26" t="s">
        <v>788</v>
      </c>
      <c r="C53" s="26">
        <v>1</v>
      </c>
      <c r="D53" s="26" t="s">
        <v>632</v>
      </c>
      <c r="E53" s="27"/>
      <c r="F53" s="28" t="e">
        <f t="shared" ref="F53:F74" si="1">H53+J53+L53</f>
        <v>#REF!</v>
      </c>
      <c r="G53" s="27"/>
      <c r="H53" s="28" t="e">
        <f>TRUNC(H54+H55+H56+H57+H58,0)</f>
        <v>#REF!</v>
      </c>
      <c r="I53" s="27"/>
      <c r="J53" s="28" t="e">
        <f>TRUNC(J54+J55+J56+J57+J58,0)</f>
        <v>#REF!</v>
      </c>
      <c r="K53" s="27"/>
      <c r="L53" s="28" t="e">
        <f>TRUNC(L54+L55+L56+L57+L58,0)</f>
        <v>#REF!</v>
      </c>
      <c r="M53" s="26" t="s">
        <v>788</v>
      </c>
      <c r="N53" t="s">
        <v>788</v>
      </c>
      <c r="O53" t="s">
        <v>687</v>
      </c>
    </row>
    <row r="54" spans="1:61" ht="21" customHeight="1">
      <c r="A54" s="26" t="s">
        <v>608</v>
      </c>
      <c r="B54" s="26" t="s">
        <v>788</v>
      </c>
      <c r="C54" s="26">
        <v>1</v>
      </c>
      <c r="D54" s="26" t="s">
        <v>632</v>
      </c>
      <c r="E54" s="28" t="e">
        <f t="shared" ref="E54:E74" si="2">G54+I54+K54</f>
        <v>#REF!</v>
      </c>
      <c r="F54" s="28" t="e">
        <f t="shared" si="1"/>
        <v>#REF!</v>
      </c>
      <c r="G54" s="28" t="e">
        <f>H75</f>
        <v>#REF!</v>
      </c>
      <c r="H54" s="28" t="e">
        <f>TRUNC(G54*C54,0)</f>
        <v>#REF!</v>
      </c>
      <c r="I54" s="28" t="e">
        <f>J75</f>
        <v>#REF!</v>
      </c>
      <c r="J54" s="28" t="e">
        <f>TRUNC(I54*C54,0)</f>
        <v>#REF!</v>
      </c>
      <c r="K54" s="28" t="e">
        <f>L75</f>
        <v>#REF!</v>
      </c>
      <c r="L54" s="28" t="e">
        <f>TRUNC(K54*C54,0)</f>
        <v>#REF!</v>
      </c>
      <c r="M54" s="26" t="s">
        <v>788</v>
      </c>
      <c r="N54" t="s">
        <v>788</v>
      </c>
      <c r="P54" t="s">
        <v>118</v>
      </c>
      <c r="Q54" t="s">
        <v>788</v>
      </c>
      <c r="R54" t="s">
        <v>352</v>
      </c>
      <c r="BI54" s="23" t="str">
        <f>HYPERLINK("#내역서!A46","A02 →")</f>
        <v>A02 →</v>
      </c>
    </row>
    <row r="55" spans="1:61" ht="21" customHeight="1">
      <c r="A55" s="26" t="s">
        <v>521</v>
      </c>
      <c r="B55" s="26" t="s">
        <v>788</v>
      </c>
      <c r="C55" s="26">
        <v>1</v>
      </c>
      <c r="D55" s="26" t="s">
        <v>632</v>
      </c>
      <c r="E55" s="28" t="e">
        <f t="shared" si="2"/>
        <v>#REF!</v>
      </c>
      <c r="F55" s="28" t="e">
        <f t="shared" si="1"/>
        <v>#REF!</v>
      </c>
      <c r="G55" s="28" t="e">
        <f>H83</f>
        <v>#REF!</v>
      </c>
      <c r="H55" s="28" t="e">
        <f>TRUNC(G55*C55,0)</f>
        <v>#REF!</v>
      </c>
      <c r="I55" s="28" t="e">
        <f>J83</f>
        <v>#REF!</v>
      </c>
      <c r="J55" s="28" t="e">
        <f>TRUNC(I55*C55,0)</f>
        <v>#REF!</v>
      </c>
      <c r="K55" s="28" t="e">
        <f>L83</f>
        <v>#REF!</v>
      </c>
      <c r="L55" s="28" t="e">
        <f>TRUNC(K55*C55,0)</f>
        <v>#REF!</v>
      </c>
      <c r="M55" s="26" t="s">
        <v>788</v>
      </c>
      <c r="N55" t="s">
        <v>788</v>
      </c>
      <c r="P55" t="s">
        <v>274</v>
      </c>
      <c r="Q55" t="s">
        <v>788</v>
      </c>
      <c r="R55" t="s">
        <v>785</v>
      </c>
      <c r="BI55" s="23" t="str">
        <f>HYPERLINK("#내역서!A56","A03 →")</f>
        <v>A03 →</v>
      </c>
    </row>
    <row r="56" spans="1:61" ht="21" customHeight="1">
      <c r="A56" s="26" t="s">
        <v>616</v>
      </c>
      <c r="B56" s="26" t="s">
        <v>788</v>
      </c>
      <c r="C56" s="26">
        <v>1</v>
      </c>
      <c r="D56" s="26" t="s">
        <v>632</v>
      </c>
      <c r="E56" s="28" t="e">
        <f t="shared" si="2"/>
        <v>#REF!</v>
      </c>
      <c r="F56" s="28" t="e">
        <f t="shared" si="1"/>
        <v>#REF!</v>
      </c>
      <c r="G56" s="28" t="e">
        <f>H88</f>
        <v>#REF!</v>
      </c>
      <c r="H56" s="28" t="e">
        <f>TRUNC(G56*C56,0)</f>
        <v>#REF!</v>
      </c>
      <c r="I56" s="28" t="e">
        <f>J88</f>
        <v>#REF!</v>
      </c>
      <c r="J56" s="28" t="e">
        <f>TRUNC(I56*C56,0)</f>
        <v>#REF!</v>
      </c>
      <c r="K56" s="28" t="e">
        <f>L88</f>
        <v>#REF!</v>
      </c>
      <c r="L56" s="28" t="e">
        <f>TRUNC(K56*C56,0)</f>
        <v>#REF!</v>
      </c>
      <c r="M56" s="26" t="s">
        <v>788</v>
      </c>
      <c r="N56" t="s">
        <v>788</v>
      </c>
      <c r="P56" t="s">
        <v>408</v>
      </c>
      <c r="Q56" t="s">
        <v>788</v>
      </c>
      <c r="R56" t="s">
        <v>311</v>
      </c>
      <c r="BI56" s="23" t="str">
        <f>HYPERLINK("#내역서!A63","A04 →")</f>
        <v>A04 →</v>
      </c>
    </row>
    <row r="57" spans="1:61" ht="21" customHeight="1">
      <c r="A57" s="26" t="s">
        <v>452</v>
      </c>
      <c r="B57" s="26" t="s">
        <v>788</v>
      </c>
      <c r="C57" s="26">
        <v>1</v>
      </c>
      <c r="D57" s="26" t="s">
        <v>632</v>
      </c>
      <c r="E57" s="28" t="e">
        <f t="shared" si="2"/>
        <v>#REF!</v>
      </c>
      <c r="F57" s="28" t="e">
        <f t="shared" si="1"/>
        <v>#REF!</v>
      </c>
      <c r="G57" s="28" t="e">
        <f>H91</f>
        <v>#REF!</v>
      </c>
      <c r="H57" s="28" t="e">
        <f>TRUNC(G57*C57,0)</f>
        <v>#REF!</v>
      </c>
      <c r="I57" s="28" t="e">
        <f>J91</f>
        <v>#REF!</v>
      </c>
      <c r="J57" s="28" t="e">
        <f>TRUNC(I57*C57,0)</f>
        <v>#REF!</v>
      </c>
      <c r="K57" s="28" t="e">
        <f>L91</f>
        <v>#REF!</v>
      </c>
      <c r="L57" s="28" t="e">
        <f>TRUNC(K57*C57,0)</f>
        <v>#REF!</v>
      </c>
      <c r="M57" s="26" t="s">
        <v>788</v>
      </c>
      <c r="N57" t="s">
        <v>788</v>
      </c>
      <c r="P57" t="s">
        <v>498</v>
      </c>
      <c r="Q57" t="s">
        <v>788</v>
      </c>
      <c r="R57" t="s">
        <v>373</v>
      </c>
      <c r="BI57" s="23" t="str">
        <f>HYPERLINK("#내역서!A68","A06 →")</f>
        <v>A06 →</v>
      </c>
    </row>
    <row r="58" spans="1:61" ht="21" customHeight="1">
      <c r="A58" s="26" t="s">
        <v>482</v>
      </c>
      <c r="B58" s="26" t="s">
        <v>788</v>
      </c>
      <c r="C58" s="26">
        <v>1</v>
      </c>
      <c r="D58" s="26" t="s">
        <v>632</v>
      </c>
      <c r="E58" s="28" t="e">
        <f t="shared" si="2"/>
        <v>#REF!</v>
      </c>
      <c r="F58" s="28" t="e">
        <f t="shared" si="1"/>
        <v>#REF!</v>
      </c>
      <c r="G58" s="28" t="e">
        <f>H105</f>
        <v>#REF!</v>
      </c>
      <c r="H58" s="28" t="e">
        <f>TRUNC(G58*C58,0)</f>
        <v>#REF!</v>
      </c>
      <c r="I58" s="28" t="e">
        <f>J105</f>
        <v>#REF!</v>
      </c>
      <c r="J58" s="28" t="e">
        <f>TRUNC(I58*C58,0)</f>
        <v>#REF!</v>
      </c>
      <c r="K58" s="28" t="e">
        <f>L105</f>
        <v>#REF!</v>
      </c>
      <c r="L58" s="28" t="e">
        <f>TRUNC(K58*C58,0)</f>
        <v>#REF!</v>
      </c>
      <c r="M58" s="26" t="s">
        <v>788</v>
      </c>
      <c r="N58" t="s">
        <v>788</v>
      </c>
      <c r="P58" t="s">
        <v>307</v>
      </c>
      <c r="Q58" t="s">
        <v>788</v>
      </c>
      <c r="R58" t="s">
        <v>702</v>
      </c>
      <c r="BI58" s="23" t="str">
        <f>HYPERLINK("#내역서!A84","A07 →")</f>
        <v>A07 →</v>
      </c>
    </row>
    <row r="59" spans="1:61" s="122" customFormat="1" ht="21" customHeight="1">
      <c r="A59" s="26"/>
      <c r="B59" s="26"/>
      <c r="C59" s="26"/>
      <c r="D59" s="26"/>
      <c r="E59" s="28"/>
      <c r="F59" s="28"/>
      <c r="G59" s="28"/>
      <c r="H59" s="28"/>
      <c r="I59" s="28"/>
      <c r="J59" s="28"/>
      <c r="K59" s="28"/>
      <c r="L59" s="28"/>
      <c r="M59" s="26"/>
      <c r="BI59" s="23"/>
    </row>
    <row r="60" spans="1:61" s="122" customFormat="1" ht="21" customHeight="1">
      <c r="A60" s="26"/>
      <c r="B60" s="26"/>
      <c r="C60" s="26"/>
      <c r="D60" s="26"/>
      <c r="E60" s="28"/>
      <c r="F60" s="28"/>
      <c r="G60" s="28"/>
      <c r="H60" s="28"/>
      <c r="I60" s="28"/>
      <c r="J60" s="28"/>
      <c r="K60" s="28"/>
      <c r="L60" s="28"/>
      <c r="M60" s="26"/>
      <c r="BI60" s="23"/>
    </row>
    <row r="61" spans="1:61" s="122" customFormat="1" ht="21" customHeight="1">
      <c r="A61" s="26"/>
      <c r="B61" s="26"/>
      <c r="C61" s="26"/>
      <c r="D61" s="26"/>
      <c r="E61" s="28"/>
      <c r="F61" s="28"/>
      <c r="G61" s="28"/>
      <c r="H61" s="28"/>
      <c r="I61" s="28"/>
      <c r="J61" s="28"/>
      <c r="K61" s="28"/>
      <c r="L61" s="28"/>
      <c r="M61" s="26"/>
      <c r="BI61" s="23"/>
    </row>
    <row r="62" spans="1:61" s="122" customFormat="1" ht="21" customHeight="1">
      <c r="A62" s="26"/>
      <c r="B62" s="26"/>
      <c r="C62" s="26"/>
      <c r="D62" s="26"/>
      <c r="E62" s="28"/>
      <c r="F62" s="28"/>
      <c r="G62" s="28"/>
      <c r="H62" s="28"/>
      <c r="I62" s="28"/>
      <c r="J62" s="28"/>
      <c r="K62" s="28"/>
      <c r="L62" s="28"/>
      <c r="M62" s="26"/>
      <c r="BI62" s="23"/>
    </row>
    <row r="63" spans="1:61" s="122" customFormat="1" ht="21" customHeight="1">
      <c r="A63" s="26"/>
      <c r="B63" s="26"/>
      <c r="C63" s="26"/>
      <c r="D63" s="26"/>
      <c r="E63" s="28"/>
      <c r="F63" s="28"/>
      <c r="G63" s="28"/>
      <c r="H63" s="28"/>
      <c r="I63" s="28"/>
      <c r="J63" s="28"/>
      <c r="K63" s="28"/>
      <c r="L63" s="28"/>
      <c r="M63" s="26"/>
      <c r="BI63" s="23"/>
    </row>
    <row r="64" spans="1:61" s="122" customFormat="1" ht="21" customHeight="1">
      <c r="A64" s="26"/>
      <c r="B64" s="26"/>
      <c r="C64" s="26"/>
      <c r="D64" s="26"/>
      <c r="E64" s="28"/>
      <c r="F64" s="28"/>
      <c r="G64" s="28"/>
      <c r="H64" s="28"/>
      <c r="I64" s="28"/>
      <c r="J64" s="28"/>
      <c r="K64" s="28"/>
      <c r="L64" s="28"/>
      <c r="M64" s="26"/>
      <c r="BI64" s="23"/>
    </row>
    <row r="65" spans="1:61" s="122" customFormat="1" ht="21" customHeight="1">
      <c r="A65" s="26"/>
      <c r="B65" s="26"/>
      <c r="C65" s="26"/>
      <c r="D65" s="26"/>
      <c r="E65" s="28"/>
      <c r="F65" s="28"/>
      <c r="G65" s="28"/>
      <c r="H65" s="28"/>
      <c r="I65" s="28"/>
      <c r="J65" s="28"/>
      <c r="K65" s="28"/>
      <c r="L65" s="28"/>
      <c r="M65" s="26"/>
      <c r="BI65" s="23"/>
    </row>
    <row r="66" spans="1:61" s="122" customFormat="1" ht="21" customHeight="1">
      <c r="A66" s="26"/>
      <c r="B66" s="26"/>
      <c r="C66" s="26"/>
      <c r="D66" s="26"/>
      <c r="E66" s="28"/>
      <c r="F66" s="28"/>
      <c r="G66" s="28"/>
      <c r="H66" s="28"/>
      <c r="I66" s="28"/>
      <c r="J66" s="28"/>
      <c r="K66" s="28"/>
      <c r="L66" s="28"/>
      <c r="M66" s="26"/>
      <c r="BI66" s="23"/>
    </row>
    <row r="67" spans="1:61" s="122" customFormat="1" ht="21" customHeight="1">
      <c r="A67" s="26"/>
      <c r="B67" s="26"/>
      <c r="C67" s="26"/>
      <c r="D67" s="26"/>
      <c r="E67" s="28"/>
      <c r="F67" s="28"/>
      <c r="G67" s="28"/>
      <c r="H67" s="28"/>
      <c r="I67" s="28"/>
      <c r="J67" s="28"/>
      <c r="K67" s="28"/>
      <c r="L67" s="28"/>
      <c r="M67" s="26"/>
      <c r="BI67" s="23"/>
    </row>
    <row r="68" spans="1:61" s="122" customFormat="1" ht="21" customHeight="1">
      <c r="A68" s="26"/>
      <c r="B68" s="26"/>
      <c r="C68" s="26"/>
      <c r="D68" s="26"/>
      <c r="E68" s="28"/>
      <c r="F68" s="28"/>
      <c r="G68" s="28"/>
      <c r="H68" s="28"/>
      <c r="I68" s="28"/>
      <c r="J68" s="28"/>
      <c r="K68" s="28"/>
      <c r="L68" s="28"/>
      <c r="M68" s="26"/>
      <c r="BI68" s="23"/>
    </row>
    <row r="69" spans="1:61" s="122" customFormat="1" ht="21" customHeight="1">
      <c r="A69" s="26"/>
      <c r="B69" s="26"/>
      <c r="C69" s="26"/>
      <c r="D69" s="26"/>
      <c r="E69" s="28"/>
      <c r="F69" s="28"/>
      <c r="G69" s="28"/>
      <c r="H69" s="28"/>
      <c r="I69" s="28"/>
      <c r="J69" s="28"/>
      <c r="K69" s="28"/>
      <c r="L69" s="28"/>
      <c r="M69" s="26"/>
      <c r="BI69" s="23"/>
    </row>
    <row r="70" spans="1:61" s="122" customFormat="1" ht="21" customHeight="1">
      <c r="A70" s="26"/>
      <c r="B70" s="26"/>
      <c r="C70" s="26"/>
      <c r="D70" s="26"/>
      <c r="E70" s="28"/>
      <c r="F70" s="28"/>
      <c r="G70" s="28"/>
      <c r="H70" s="28"/>
      <c r="I70" s="28"/>
      <c r="J70" s="28"/>
      <c r="K70" s="28"/>
      <c r="L70" s="28"/>
      <c r="M70" s="26"/>
      <c r="BI70" s="23"/>
    </row>
    <row r="71" spans="1:61" s="122" customFormat="1" ht="21" customHeight="1">
      <c r="A71" s="26"/>
      <c r="B71" s="26"/>
      <c r="C71" s="26"/>
      <c r="D71" s="26"/>
      <c r="E71" s="28"/>
      <c r="F71" s="28"/>
      <c r="G71" s="28"/>
      <c r="H71" s="28"/>
      <c r="I71" s="28"/>
      <c r="J71" s="28"/>
      <c r="K71" s="28"/>
      <c r="L71" s="28"/>
      <c r="M71" s="26"/>
      <c r="BI71" s="23"/>
    </row>
    <row r="72" spans="1:61" s="122" customFormat="1" ht="21" customHeight="1">
      <c r="A72" s="26"/>
      <c r="B72" s="26"/>
      <c r="C72" s="26"/>
      <c r="D72" s="26"/>
      <c r="E72" s="28"/>
      <c r="F72" s="28"/>
      <c r="G72" s="28"/>
      <c r="H72" s="28"/>
      <c r="I72" s="28"/>
      <c r="J72" s="28"/>
      <c r="K72" s="28"/>
      <c r="L72" s="28"/>
      <c r="M72" s="26"/>
      <c r="BI72" s="23"/>
    </row>
    <row r="73" spans="1:61" s="122" customFormat="1" ht="21" customHeight="1">
      <c r="A73" s="26"/>
      <c r="B73" s="26"/>
      <c r="C73" s="26"/>
      <c r="D73" s="26"/>
      <c r="E73" s="28"/>
      <c r="F73" s="28"/>
      <c r="G73" s="28"/>
      <c r="H73" s="28"/>
      <c r="I73" s="28"/>
      <c r="J73" s="28"/>
      <c r="K73" s="28"/>
      <c r="L73" s="28"/>
      <c r="M73" s="26"/>
      <c r="BI73" s="23"/>
    </row>
    <row r="74" spans="1:61" ht="21" customHeight="1">
      <c r="A74" s="26" t="s">
        <v>342</v>
      </c>
      <c r="B74" s="26" t="s">
        <v>788</v>
      </c>
      <c r="C74" s="26"/>
      <c r="D74" s="26" t="s">
        <v>788</v>
      </c>
      <c r="E74" s="28">
        <f t="shared" si="2"/>
        <v>0</v>
      </c>
      <c r="F74" s="28">
        <f t="shared" si="1"/>
        <v>0</v>
      </c>
      <c r="G74" s="29"/>
      <c r="H74" s="28">
        <v>0</v>
      </c>
      <c r="I74" s="29"/>
      <c r="J74" s="28">
        <v>0</v>
      </c>
      <c r="K74" s="29"/>
      <c r="L74" s="28">
        <v>0</v>
      </c>
      <c r="M74" s="26" t="s">
        <v>788</v>
      </c>
      <c r="N74" t="s">
        <v>788</v>
      </c>
      <c r="P74" t="s">
        <v>100</v>
      </c>
      <c r="Q74" t="s">
        <v>519</v>
      </c>
      <c r="R74" t="s">
        <v>788</v>
      </c>
    </row>
    <row r="75" spans="1:61" ht="21" customHeight="1">
      <c r="A75" s="26" t="s">
        <v>450</v>
      </c>
      <c r="B75" s="26" t="s">
        <v>788</v>
      </c>
      <c r="C75" s="26">
        <v>1</v>
      </c>
      <c r="D75" s="26" t="s">
        <v>632</v>
      </c>
      <c r="E75" s="27"/>
      <c r="F75" s="28" t="e">
        <f t="shared" ref="F75:F82" si="3">H75+J75+L75</f>
        <v>#REF!</v>
      </c>
      <c r="G75" s="27"/>
      <c r="H75" s="28" t="e">
        <f>TRUNC(H76+H77+H78+H79+H80+H81,0)</f>
        <v>#REF!</v>
      </c>
      <c r="I75" s="27"/>
      <c r="J75" s="28" t="e">
        <f>TRUNC(J76+J77+J78+J79+J80+J81,0)</f>
        <v>#REF!</v>
      </c>
      <c r="K75" s="27"/>
      <c r="L75" s="28" t="e">
        <f>TRUNC(L76+L77+L78+L79+L80+L81,0)</f>
        <v>#REF!</v>
      </c>
      <c r="M75" s="26" t="s">
        <v>788</v>
      </c>
      <c r="N75" t="s">
        <v>788</v>
      </c>
      <c r="O75" t="s">
        <v>352</v>
      </c>
    </row>
    <row r="76" spans="1:61" ht="21" customHeight="1">
      <c r="A76" s="26" t="s">
        <v>560</v>
      </c>
      <c r="B76" s="26" t="s">
        <v>281</v>
      </c>
      <c r="C76" s="26">
        <v>1</v>
      </c>
      <c r="D76" s="26" t="s">
        <v>512</v>
      </c>
      <c r="E76" s="28" t="e">
        <f t="shared" ref="E76:E82" si="4">G76+I76+K76</f>
        <v>#REF!</v>
      </c>
      <c r="F76" s="28" t="e">
        <f t="shared" si="3"/>
        <v>#REF!</v>
      </c>
      <c r="G76" s="28" t="e">
        <f>#REF!</f>
        <v>#REF!</v>
      </c>
      <c r="H76" s="28" t="e">
        <f t="shared" ref="H76:H81" si="5">TRUNC(G76*C76,0)</f>
        <v>#REF!</v>
      </c>
      <c r="I76" s="28" t="e">
        <f>#REF!</f>
        <v>#REF!</v>
      </c>
      <c r="J76" s="28" t="e">
        <f t="shared" ref="J76:J81" si="6">TRUNC(I76*C76,0)</f>
        <v>#REF!</v>
      </c>
      <c r="K76" s="28" t="e">
        <f>#REF!</f>
        <v>#REF!</v>
      </c>
      <c r="L76" s="28" t="e">
        <f t="shared" ref="L76:L81" si="7">TRUNC(K76*C76,0)</f>
        <v>#REF!</v>
      </c>
      <c r="M76" s="26" t="s">
        <v>701</v>
      </c>
      <c r="N76" t="s">
        <v>788</v>
      </c>
      <c r="P76" t="s">
        <v>118</v>
      </c>
      <c r="Q76" t="s">
        <v>788</v>
      </c>
      <c r="R76" t="s">
        <v>327</v>
      </c>
      <c r="T76" t="s">
        <v>507</v>
      </c>
      <c r="BI76" s="23" t="str">
        <f>HYPERLINK("#일위대가목록!A10","SAAA0010 →")</f>
        <v>SAAA0010 →</v>
      </c>
    </row>
    <row r="77" spans="1:61" ht="21" customHeight="1">
      <c r="A77" s="26" t="s">
        <v>347</v>
      </c>
      <c r="B77" s="26" t="s">
        <v>176</v>
      </c>
      <c r="C77" s="26">
        <v>50</v>
      </c>
      <c r="D77" s="26" t="s">
        <v>588</v>
      </c>
      <c r="E77" s="28" t="e">
        <f t="shared" si="4"/>
        <v>#REF!</v>
      </c>
      <c r="F77" s="28" t="e">
        <f t="shared" si="3"/>
        <v>#REF!</v>
      </c>
      <c r="G77" s="28" t="e">
        <f>#REF!</f>
        <v>#REF!</v>
      </c>
      <c r="H77" s="28" t="e">
        <f t="shared" si="5"/>
        <v>#REF!</v>
      </c>
      <c r="I77" s="28" t="e">
        <f>#REF!</f>
        <v>#REF!</v>
      </c>
      <c r="J77" s="28" t="e">
        <f t="shared" si="6"/>
        <v>#REF!</v>
      </c>
      <c r="K77" s="28" t="e">
        <f>#REF!</f>
        <v>#REF!</v>
      </c>
      <c r="L77" s="28" t="e">
        <f t="shared" si="7"/>
        <v>#REF!</v>
      </c>
      <c r="M77" s="26" t="s">
        <v>309</v>
      </c>
      <c r="N77" t="s">
        <v>788</v>
      </c>
      <c r="P77" t="s">
        <v>676</v>
      </c>
      <c r="Q77" t="s">
        <v>788</v>
      </c>
      <c r="R77" t="s">
        <v>515</v>
      </c>
      <c r="T77" t="s">
        <v>507</v>
      </c>
      <c r="BI77" s="23" t="str">
        <f>HYPERLINK("#일위대가목록!A11","SAAA0020 →")</f>
        <v>SAAA0020 →</v>
      </c>
    </row>
    <row r="78" spans="1:61" ht="21" customHeight="1">
      <c r="A78" s="26" t="s">
        <v>655</v>
      </c>
      <c r="B78" s="26" t="s">
        <v>332</v>
      </c>
      <c r="C78" s="26">
        <v>85</v>
      </c>
      <c r="D78" s="26" t="s">
        <v>484</v>
      </c>
      <c r="E78" s="28" t="e">
        <f t="shared" si="4"/>
        <v>#REF!</v>
      </c>
      <c r="F78" s="28" t="e">
        <f t="shared" si="3"/>
        <v>#REF!</v>
      </c>
      <c r="G78" s="28" t="e">
        <f>#REF!</f>
        <v>#REF!</v>
      </c>
      <c r="H78" s="28" t="e">
        <f t="shared" si="5"/>
        <v>#REF!</v>
      </c>
      <c r="I78" s="28" t="e">
        <f>#REF!</f>
        <v>#REF!</v>
      </c>
      <c r="J78" s="28" t="e">
        <f t="shared" si="6"/>
        <v>#REF!</v>
      </c>
      <c r="K78" s="28" t="e">
        <f>#REF!</f>
        <v>#REF!</v>
      </c>
      <c r="L78" s="28" t="e">
        <f t="shared" si="7"/>
        <v>#REF!</v>
      </c>
      <c r="M78" s="26" t="s">
        <v>625</v>
      </c>
      <c r="N78" t="s">
        <v>788</v>
      </c>
      <c r="P78" t="s">
        <v>498</v>
      </c>
      <c r="Q78" t="s">
        <v>788</v>
      </c>
      <c r="R78" t="s">
        <v>699</v>
      </c>
      <c r="T78" t="s">
        <v>507</v>
      </c>
      <c r="BI78" s="23" t="str">
        <f>HYPERLINK("#일위대가목록!A12","SAAA0030 →")</f>
        <v>SAAA0030 →</v>
      </c>
    </row>
    <row r="79" spans="1:61" ht="21" customHeight="1">
      <c r="A79" s="26" t="s">
        <v>575</v>
      </c>
      <c r="B79" s="26" t="s">
        <v>301</v>
      </c>
      <c r="C79" s="26">
        <v>46.5</v>
      </c>
      <c r="D79" s="26" t="s">
        <v>588</v>
      </c>
      <c r="E79" s="28" t="e">
        <f t="shared" si="4"/>
        <v>#REF!</v>
      </c>
      <c r="F79" s="28" t="e">
        <f t="shared" si="3"/>
        <v>#REF!</v>
      </c>
      <c r="G79" s="28" t="e">
        <f>#REF!</f>
        <v>#REF!</v>
      </c>
      <c r="H79" s="28" t="e">
        <f t="shared" si="5"/>
        <v>#REF!</v>
      </c>
      <c r="I79" s="28" t="e">
        <f>#REF!</f>
        <v>#REF!</v>
      </c>
      <c r="J79" s="28" t="e">
        <f t="shared" si="6"/>
        <v>#REF!</v>
      </c>
      <c r="K79" s="28" t="e">
        <f>#REF!</f>
        <v>#REF!</v>
      </c>
      <c r="L79" s="28" t="e">
        <f t="shared" si="7"/>
        <v>#REF!</v>
      </c>
      <c r="M79" s="26" t="s">
        <v>351</v>
      </c>
      <c r="N79" t="s">
        <v>788</v>
      </c>
      <c r="P79" t="s">
        <v>307</v>
      </c>
      <c r="Q79" t="s">
        <v>788</v>
      </c>
      <c r="R79" t="s">
        <v>133</v>
      </c>
      <c r="T79" t="s">
        <v>507</v>
      </c>
      <c r="BI79" s="23" t="str">
        <f>HYPERLINK("#일위대가목록!A13","SAAA0040 →")</f>
        <v>SAAA0040 →</v>
      </c>
    </row>
    <row r="80" spans="1:61" ht="21" customHeight="1">
      <c r="A80" s="26" t="s">
        <v>706</v>
      </c>
      <c r="B80" s="26" t="s">
        <v>561</v>
      </c>
      <c r="C80" s="26">
        <v>6</v>
      </c>
      <c r="D80" s="26" t="s">
        <v>153</v>
      </c>
      <c r="E80" s="28" t="e">
        <f t="shared" si="4"/>
        <v>#REF!</v>
      </c>
      <c r="F80" s="28" t="e">
        <f t="shared" si="3"/>
        <v>#REF!</v>
      </c>
      <c r="G80" s="28" t="e">
        <f>#REF!</f>
        <v>#REF!</v>
      </c>
      <c r="H80" s="28" t="e">
        <f t="shared" si="5"/>
        <v>#REF!</v>
      </c>
      <c r="I80" s="28" t="e">
        <f>#REF!</f>
        <v>#REF!</v>
      </c>
      <c r="J80" s="28" t="e">
        <f t="shared" si="6"/>
        <v>#REF!</v>
      </c>
      <c r="K80" s="28" t="e">
        <f>#REF!</f>
        <v>#REF!</v>
      </c>
      <c r="L80" s="28" t="e">
        <f t="shared" si="7"/>
        <v>#REF!</v>
      </c>
      <c r="M80" s="26" t="s">
        <v>784</v>
      </c>
      <c r="N80" t="s">
        <v>788</v>
      </c>
      <c r="P80" t="s">
        <v>100</v>
      </c>
      <c r="Q80" t="s">
        <v>788</v>
      </c>
      <c r="R80" t="s">
        <v>336</v>
      </c>
      <c r="T80" t="s">
        <v>507</v>
      </c>
      <c r="BI80" s="23" t="str">
        <f>HYPERLINK("#일위대가목록!A14","SAAA0050 →")</f>
        <v>SAAA0050 →</v>
      </c>
    </row>
    <row r="81" spans="1:61" ht="21" customHeight="1">
      <c r="A81" s="26" t="s">
        <v>355</v>
      </c>
      <c r="B81" s="26" t="s">
        <v>733</v>
      </c>
      <c r="C81" s="26">
        <v>18</v>
      </c>
      <c r="D81" s="26" t="s">
        <v>484</v>
      </c>
      <c r="E81" s="28" t="e">
        <f t="shared" si="4"/>
        <v>#REF!</v>
      </c>
      <c r="F81" s="28" t="e">
        <f t="shared" si="3"/>
        <v>#REF!</v>
      </c>
      <c r="G81" s="28" t="e">
        <f>#REF!</f>
        <v>#REF!</v>
      </c>
      <c r="H81" s="28" t="e">
        <f t="shared" si="5"/>
        <v>#REF!</v>
      </c>
      <c r="I81" s="28" t="e">
        <f>#REF!</f>
        <v>#REF!</v>
      </c>
      <c r="J81" s="28" t="e">
        <f t="shared" si="6"/>
        <v>#REF!</v>
      </c>
      <c r="K81" s="28" t="e">
        <f>#REF!</f>
        <v>#REF!</v>
      </c>
      <c r="L81" s="28" t="e">
        <f t="shared" si="7"/>
        <v>#REF!</v>
      </c>
      <c r="M81" s="26" t="s">
        <v>231</v>
      </c>
      <c r="N81" t="s">
        <v>788</v>
      </c>
      <c r="P81" t="s">
        <v>478</v>
      </c>
      <c r="Q81" t="s">
        <v>788</v>
      </c>
      <c r="R81" t="s">
        <v>715</v>
      </c>
      <c r="T81" t="s">
        <v>507</v>
      </c>
      <c r="BI81" s="23" t="str">
        <f>HYPERLINK("#일위대가목록!A15","SAAA0055 →")</f>
        <v>SAAA0055 →</v>
      </c>
    </row>
    <row r="82" spans="1:61" ht="21" customHeight="1">
      <c r="A82" s="26" t="s">
        <v>342</v>
      </c>
      <c r="B82" s="26" t="s">
        <v>788</v>
      </c>
      <c r="C82" s="26"/>
      <c r="D82" s="26" t="s">
        <v>788</v>
      </c>
      <c r="E82" s="28">
        <f t="shared" si="4"/>
        <v>0</v>
      </c>
      <c r="F82" s="28">
        <f t="shared" si="3"/>
        <v>0</v>
      </c>
      <c r="G82" s="29"/>
      <c r="H82" s="28">
        <v>0</v>
      </c>
      <c r="I82" s="29"/>
      <c r="J82" s="28">
        <v>0</v>
      </c>
      <c r="K82" s="29"/>
      <c r="L82" s="28">
        <v>0</v>
      </c>
      <c r="M82" s="26" t="s">
        <v>788</v>
      </c>
      <c r="N82" t="s">
        <v>788</v>
      </c>
      <c r="P82" t="s">
        <v>664</v>
      </c>
      <c r="Q82" t="s">
        <v>519</v>
      </c>
      <c r="R82" t="s">
        <v>788</v>
      </c>
    </row>
    <row r="83" spans="1:61" ht="21" customHeight="1">
      <c r="A83" s="26" t="s">
        <v>432</v>
      </c>
      <c r="B83" s="26" t="s">
        <v>788</v>
      </c>
      <c r="C83" s="26">
        <v>1</v>
      </c>
      <c r="D83" s="26" t="s">
        <v>632</v>
      </c>
      <c r="E83" s="27"/>
      <c r="F83" s="28" t="e">
        <f t="shared" ref="F83:F87" si="8">H83+J83+L83</f>
        <v>#REF!</v>
      </c>
      <c r="G83" s="27"/>
      <c r="H83" s="28" t="e">
        <f>TRUNC(H84+H85+H86,0)</f>
        <v>#REF!</v>
      </c>
      <c r="I83" s="27"/>
      <c r="J83" s="28" t="e">
        <f>TRUNC(J84+J85+J86,0)</f>
        <v>#REF!</v>
      </c>
      <c r="K83" s="27"/>
      <c r="L83" s="28" t="e">
        <f>TRUNC(L84+L85+L86,0)</f>
        <v>#REF!</v>
      </c>
      <c r="M83" s="26" t="s">
        <v>788</v>
      </c>
      <c r="N83" t="s">
        <v>788</v>
      </c>
      <c r="O83" t="s">
        <v>785</v>
      </c>
    </row>
    <row r="84" spans="1:61" ht="21" customHeight="1">
      <c r="A84" s="26" t="s">
        <v>148</v>
      </c>
      <c r="B84" s="26" t="s">
        <v>111</v>
      </c>
      <c r="C84" s="26">
        <v>1</v>
      </c>
      <c r="D84" s="26" t="s">
        <v>512</v>
      </c>
      <c r="E84" s="28" t="e">
        <f>G84+I84+K84</f>
        <v>#REF!</v>
      </c>
      <c r="F84" s="28" t="e">
        <f t="shared" si="8"/>
        <v>#REF!</v>
      </c>
      <c r="G84" s="28" t="e">
        <f>#REF!</f>
        <v>#REF!</v>
      </c>
      <c r="H84" s="28" t="e">
        <f>TRUNC(G84*C84,0)</f>
        <v>#REF!</v>
      </c>
      <c r="I84" s="28" t="e">
        <f>#REF!</f>
        <v>#REF!</v>
      </c>
      <c r="J84" s="28" t="e">
        <f>TRUNC(I84*C84,0)</f>
        <v>#REF!</v>
      </c>
      <c r="K84" s="28" t="e">
        <f>#REF!</f>
        <v>#REF!</v>
      </c>
      <c r="L84" s="28" t="e">
        <f>TRUNC(K84*C84,0)</f>
        <v>#REF!</v>
      </c>
      <c r="M84" s="26" t="s">
        <v>651</v>
      </c>
      <c r="N84" t="s">
        <v>788</v>
      </c>
      <c r="P84" t="s">
        <v>118</v>
      </c>
      <c r="Q84" t="s">
        <v>788</v>
      </c>
      <c r="R84" t="s">
        <v>17</v>
      </c>
      <c r="T84" t="s">
        <v>507</v>
      </c>
      <c r="BI84" s="23" t="str">
        <f>HYPERLINK("#일위대가목록!A18","SAAA1010 →")</f>
        <v>SAAA1010 →</v>
      </c>
    </row>
    <row r="85" spans="1:61" ht="21" customHeight="1">
      <c r="A85" s="26" t="s">
        <v>720</v>
      </c>
      <c r="B85" s="26" t="s">
        <v>753</v>
      </c>
      <c r="C85" s="26">
        <v>10</v>
      </c>
      <c r="D85" s="26" t="s">
        <v>484</v>
      </c>
      <c r="E85" s="28" t="e">
        <f>G85+I85+K85</f>
        <v>#REF!</v>
      </c>
      <c r="F85" s="28" t="e">
        <f t="shared" si="8"/>
        <v>#REF!</v>
      </c>
      <c r="G85" s="28" t="e">
        <f>#REF!</f>
        <v>#REF!</v>
      </c>
      <c r="H85" s="28" t="e">
        <f>TRUNC(G85*C85,0)</f>
        <v>#REF!</v>
      </c>
      <c r="I85" s="28" t="e">
        <f>#REF!</f>
        <v>#REF!</v>
      </c>
      <c r="J85" s="28" t="e">
        <f>TRUNC(I85*C85,0)</f>
        <v>#REF!</v>
      </c>
      <c r="K85" s="28" t="e">
        <f>#REF!</f>
        <v>#REF!</v>
      </c>
      <c r="L85" s="28" t="e">
        <f>TRUNC(K85*C85,0)</f>
        <v>#REF!</v>
      </c>
      <c r="M85" s="26" t="s">
        <v>354</v>
      </c>
      <c r="N85" t="s">
        <v>788</v>
      </c>
      <c r="P85" t="s">
        <v>676</v>
      </c>
      <c r="Q85" t="s">
        <v>788</v>
      </c>
      <c r="R85" t="s">
        <v>614</v>
      </c>
      <c r="T85" t="s">
        <v>507</v>
      </c>
      <c r="BI85" s="23" t="str">
        <f>HYPERLINK("#일위대가목록!A19","SAAA1020 →")</f>
        <v>SAAA1020 →</v>
      </c>
    </row>
    <row r="86" spans="1:61" ht="21" customHeight="1">
      <c r="A86" s="26" t="s">
        <v>511</v>
      </c>
      <c r="B86" s="26" t="s">
        <v>140</v>
      </c>
      <c r="C86" s="26">
        <v>10</v>
      </c>
      <c r="D86" s="26" t="s">
        <v>484</v>
      </c>
      <c r="E86" s="28" t="e">
        <f>G86+I86+K86</f>
        <v>#REF!</v>
      </c>
      <c r="F86" s="28" t="e">
        <f t="shared" si="8"/>
        <v>#REF!</v>
      </c>
      <c r="G86" s="28" t="e">
        <f>#REF!</f>
        <v>#REF!</v>
      </c>
      <c r="H86" s="28" t="e">
        <f>TRUNC(G86*C86,0)</f>
        <v>#REF!</v>
      </c>
      <c r="I86" s="28" t="e">
        <f>#REF!</f>
        <v>#REF!</v>
      </c>
      <c r="J86" s="28" t="e">
        <f>TRUNC(I86*C86,0)</f>
        <v>#REF!</v>
      </c>
      <c r="K86" s="28" t="e">
        <f>#REF!</f>
        <v>#REF!</v>
      </c>
      <c r="L86" s="28" t="e">
        <f>TRUNC(K86*C86,0)</f>
        <v>#REF!</v>
      </c>
      <c r="M86" s="26" t="s">
        <v>779</v>
      </c>
      <c r="N86" t="s">
        <v>788</v>
      </c>
      <c r="P86" t="s">
        <v>498</v>
      </c>
      <c r="Q86" t="s">
        <v>788</v>
      </c>
      <c r="R86" t="s">
        <v>429</v>
      </c>
      <c r="T86" t="s">
        <v>507</v>
      </c>
      <c r="BI86" s="23" t="str">
        <f>HYPERLINK("#일위대가목록!A20","SAAA1030 →")</f>
        <v>SAAA1030 →</v>
      </c>
    </row>
    <row r="87" spans="1:61" ht="21" customHeight="1">
      <c r="A87" s="26" t="s">
        <v>342</v>
      </c>
      <c r="B87" s="26" t="s">
        <v>788</v>
      </c>
      <c r="C87" s="26"/>
      <c r="D87" s="26" t="s">
        <v>788</v>
      </c>
      <c r="E87" s="28">
        <f>G87+I87+K87</f>
        <v>0</v>
      </c>
      <c r="F87" s="28">
        <f t="shared" si="8"/>
        <v>0</v>
      </c>
      <c r="G87" s="29"/>
      <c r="H87" s="28">
        <v>0</v>
      </c>
      <c r="I87" s="29"/>
      <c r="J87" s="28">
        <v>0</v>
      </c>
      <c r="K87" s="29"/>
      <c r="L87" s="28">
        <v>0</v>
      </c>
      <c r="M87" s="26" t="s">
        <v>788</v>
      </c>
      <c r="N87" t="s">
        <v>788</v>
      </c>
      <c r="P87" t="s">
        <v>307</v>
      </c>
      <c r="Q87" t="s">
        <v>519</v>
      </c>
      <c r="R87" t="s">
        <v>788</v>
      </c>
    </row>
    <row r="88" spans="1:61" ht="21" customHeight="1">
      <c r="A88" s="26" t="s">
        <v>445</v>
      </c>
      <c r="B88" s="26" t="s">
        <v>788</v>
      </c>
      <c r="C88" s="26">
        <v>1</v>
      </c>
      <c r="D88" s="26" t="s">
        <v>632</v>
      </c>
      <c r="E88" s="27"/>
      <c r="F88" s="28" t="e">
        <f>H88+J88+L88</f>
        <v>#REF!</v>
      </c>
      <c r="G88" s="27"/>
      <c r="H88" s="28" t="e">
        <f>TRUNC(H89,0)</f>
        <v>#REF!</v>
      </c>
      <c r="I88" s="27"/>
      <c r="J88" s="28" t="e">
        <f>TRUNC(J89,0)</f>
        <v>#REF!</v>
      </c>
      <c r="K88" s="27"/>
      <c r="L88" s="28" t="e">
        <f>TRUNC(L89,0)</f>
        <v>#REF!</v>
      </c>
      <c r="M88" s="26" t="s">
        <v>788</v>
      </c>
      <c r="N88" t="s">
        <v>788</v>
      </c>
      <c r="O88" t="s">
        <v>311</v>
      </c>
    </row>
    <row r="89" spans="1:61" ht="21" customHeight="1">
      <c r="A89" s="26" t="s">
        <v>525</v>
      </c>
      <c r="B89" s="26" t="s">
        <v>317</v>
      </c>
      <c r="C89" s="26">
        <v>1</v>
      </c>
      <c r="D89" s="26" t="s">
        <v>178</v>
      </c>
      <c r="E89" s="28" t="e">
        <f>G89+I89+K89</f>
        <v>#REF!</v>
      </c>
      <c r="F89" s="28" t="e">
        <f>H89+J89+L89</f>
        <v>#REF!</v>
      </c>
      <c r="G89" s="28" t="e">
        <f>#REF!</f>
        <v>#REF!</v>
      </c>
      <c r="H89" s="28" t="e">
        <f>TRUNC(G89*C89,0)</f>
        <v>#REF!</v>
      </c>
      <c r="I89" s="28" t="e">
        <f>#REF!</f>
        <v>#REF!</v>
      </c>
      <c r="J89" s="28" t="e">
        <f>TRUNC(I89*C89,0)</f>
        <v>#REF!</v>
      </c>
      <c r="K89" s="28" t="e">
        <f>#REF!</f>
        <v>#REF!</v>
      </c>
      <c r="L89" s="28" t="e">
        <f>TRUNC(K89*C89,0)</f>
        <v>#REF!</v>
      </c>
      <c r="M89" s="26" t="s">
        <v>237</v>
      </c>
      <c r="N89" t="s">
        <v>788</v>
      </c>
      <c r="P89" t="s">
        <v>118</v>
      </c>
      <c r="Q89" t="s">
        <v>788</v>
      </c>
      <c r="R89" t="s">
        <v>714</v>
      </c>
      <c r="T89" t="s">
        <v>507</v>
      </c>
      <c r="BI89" s="23" t="str">
        <f>HYPERLINK("#일위대가목록!A21","SAAA2010 →")</f>
        <v>SAAA2010 →</v>
      </c>
    </row>
    <row r="90" spans="1:61" s="122" customFormat="1" ht="21" customHeight="1">
      <c r="A90" s="26"/>
      <c r="B90" s="26"/>
      <c r="C90" s="26"/>
      <c r="D90" s="26"/>
      <c r="E90" s="28"/>
      <c r="F90" s="28"/>
      <c r="G90" s="28"/>
      <c r="H90" s="28"/>
      <c r="I90" s="28"/>
      <c r="J90" s="28"/>
      <c r="K90" s="28"/>
      <c r="L90" s="28"/>
      <c r="M90" s="26"/>
      <c r="BI90" s="23"/>
    </row>
    <row r="91" spans="1:61" ht="20.100000000000001" customHeight="1">
      <c r="A91" s="26" t="s">
        <v>607</v>
      </c>
      <c r="B91" s="26" t="s">
        <v>788</v>
      </c>
      <c r="C91" s="26">
        <v>1</v>
      </c>
      <c r="D91" s="26" t="s">
        <v>632</v>
      </c>
      <c r="E91" s="27"/>
      <c r="F91" s="28" t="e">
        <f t="shared" ref="F91:F103" si="9">H91+J91+L91</f>
        <v>#REF!</v>
      </c>
      <c r="G91" s="27"/>
      <c r="H91" s="28" t="e">
        <f>TRUNC(H92+H93+H94+H95+H96+H98+H102+H103,0)</f>
        <v>#REF!</v>
      </c>
      <c r="I91" s="27"/>
      <c r="J91" s="28" t="e">
        <f>TRUNC(J92+J93+J94+J95+J96+J98+J102+J103,0)</f>
        <v>#REF!</v>
      </c>
      <c r="K91" s="27"/>
      <c r="L91" s="28" t="e">
        <f>TRUNC(L92+L93+L94+L95+L96+L98+L102+L103,0)</f>
        <v>#REF!</v>
      </c>
      <c r="M91" s="26" t="s">
        <v>788</v>
      </c>
      <c r="N91" t="s">
        <v>788</v>
      </c>
      <c r="O91" t="s">
        <v>373</v>
      </c>
    </row>
    <row r="92" spans="1:61" ht="20.100000000000001" customHeight="1">
      <c r="A92" s="26" t="s">
        <v>773</v>
      </c>
      <c r="B92" s="26" t="s">
        <v>437</v>
      </c>
      <c r="C92" s="26">
        <v>1</v>
      </c>
      <c r="D92" s="26" t="s">
        <v>512</v>
      </c>
      <c r="E92" s="28" t="e">
        <f t="shared" ref="E92:E103" si="10">G92+I92+K92</f>
        <v>#REF!</v>
      </c>
      <c r="F92" s="28" t="e">
        <f t="shared" si="9"/>
        <v>#REF!</v>
      </c>
      <c r="G92" s="28" t="e">
        <f>#REF!</f>
        <v>#REF!</v>
      </c>
      <c r="H92" s="28" t="e">
        <f t="shared" ref="H92:H103" si="11">TRUNC(G92*C92,0)</f>
        <v>#REF!</v>
      </c>
      <c r="I92" s="28" t="e">
        <f>#REF!</f>
        <v>#REF!</v>
      </c>
      <c r="J92" s="28" t="e">
        <f>TRUNC(I92*C92,0)</f>
        <v>#REF!</v>
      </c>
      <c r="K92" s="28" t="e">
        <f>#REF!</f>
        <v>#REF!</v>
      </c>
      <c r="L92" s="28" t="e">
        <f>TRUNC(K92*C92,0)</f>
        <v>#REF!</v>
      </c>
      <c r="M92" s="26" t="s">
        <v>378</v>
      </c>
      <c r="N92" t="s">
        <v>788</v>
      </c>
      <c r="P92" t="s">
        <v>118</v>
      </c>
      <c r="Q92" t="s">
        <v>788</v>
      </c>
      <c r="R92" t="s">
        <v>462</v>
      </c>
      <c r="T92" t="s">
        <v>507</v>
      </c>
      <c r="BI92" s="23" t="str">
        <f>HYPERLINK("#일위대가목록!A23","SAAA3010 →")</f>
        <v>SAAA3010 →</v>
      </c>
    </row>
    <row r="93" spans="1:61" ht="20.100000000000001" customHeight="1">
      <c r="A93" s="26" t="s">
        <v>199</v>
      </c>
      <c r="B93" s="26" t="s">
        <v>636</v>
      </c>
      <c r="C93" s="26">
        <v>1</v>
      </c>
      <c r="D93" s="26" t="s">
        <v>512</v>
      </c>
      <c r="E93" s="28" t="e">
        <f t="shared" si="10"/>
        <v>#REF!</v>
      </c>
      <c r="F93" s="28" t="e">
        <f t="shared" si="9"/>
        <v>#REF!</v>
      </c>
      <c r="G93" s="28" t="e">
        <f>#REF!</f>
        <v>#REF!</v>
      </c>
      <c r="H93" s="28" t="e">
        <f t="shared" si="11"/>
        <v>#REF!</v>
      </c>
      <c r="I93" s="28">
        <v>0</v>
      </c>
      <c r="J93" s="28"/>
      <c r="K93" s="28">
        <v>0</v>
      </c>
      <c r="L93" s="28"/>
      <c r="M93" s="26" t="s">
        <v>774</v>
      </c>
      <c r="N93" t="s">
        <v>788</v>
      </c>
      <c r="P93" t="s">
        <v>469</v>
      </c>
      <c r="Q93" t="s">
        <v>788</v>
      </c>
      <c r="R93" t="s">
        <v>774</v>
      </c>
      <c r="BI93" s="23" t="str">
        <f>HYPERLINK("#자재조서!A52","MZTAA2700 →")</f>
        <v>MZTAA2700 →</v>
      </c>
    </row>
    <row r="94" spans="1:61" ht="20.100000000000001" customHeight="1">
      <c r="A94" s="26" t="s">
        <v>572</v>
      </c>
      <c r="B94" s="26" t="s">
        <v>132</v>
      </c>
      <c r="C94" s="26">
        <v>7</v>
      </c>
      <c r="D94" s="26" t="s">
        <v>484</v>
      </c>
      <c r="E94" s="28" t="e">
        <f t="shared" si="10"/>
        <v>#REF!</v>
      </c>
      <c r="F94" s="28" t="e">
        <f t="shared" si="9"/>
        <v>#REF!</v>
      </c>
      <c r="G94" s="28" t="e">
        <f>#REF!</f>
        <v>#REF!</v>
      </c>
      <c r="H94" s="28" t="e">
        <f t="shared" si="11"/>
        <v>#REF!</v>
      </c>
      <c r="I94" s="28" t="e">
        <f>#REF!</f>
        <v>#REF!</v>
      </c>
      <c r="J94" s="28" t="e">
        <f>TRUNC(I94*C94,0)</f>
        <v>#REF!</v>
      </c>
      <c r="K94" s="28" t="e">
        <f>#REF!</f>
        <v>#REF!</v>
      </c>
      <c r="L94" s="28" t="e">
        <f>TRUNC(K94*C94,0)</f>
        <v>#REF!</v>
      </c>
      <c r="M94" s="26" t="s">
        <v>700</v>
      </c>
      <c r="N94" t="s">
        <v>788</v>
      </c>
      <c r="P94" t="s">
        <v>676</v>
      </c>
      <c r="Q94" t="s">
        <v>788</v>
      </c>
      <c r="R94" t="s">
        <v>256</v>
      </c>
      <c r="T94" t="s">
        <v>507</v>
      </c>
      <c r="BI94" s="23" t="str">
        <f>HYPERLINK("#일위대가목록!A24","SAAA3020 →")</f>
        <v>SAAA3020 →</v>
      </c>
    </row>
    <row r="95" spans="1:61" ht="20.100000000000001" customHeight="1">
      <c r="A95" s="26" t="s">
        <v>392</v>
      </c>
      <c r="B95" s="26" t="s">
        <v>255</v>
      </c>
      <c r="C95" s="26">
        <v>3</v>
      </c>
      <c r="D95" s="26" t="s">
        <v>484</v>
      </c>
      <c r="E95" s="28" t="e">
        <f t="shared" si="10"/>
        <v>#REF!</v>
      </c>
      <c r="F95" s="28" t="e">
        <f t="shared" si="9"/>
        <v>#REF!</v>
      </c>
      <c r="G95" s="28" t="e">
        <f>#REF!</f>
        <v>#REF!</v>
      </c>
      <c r="H95" s="28" t="e">
        <f t="shared" si="11"/>
        <v>#REF!</v>
      </c>
      <c r="I95" s="28" t="e">
        <f>#REF!</f>
        <v>#REF!</v>
      </c>
      <c r="J95" s="28" t="e">
        <f>TRUNC(I95*C95,0)</f>
        <v>#REF!</v>
      </c>
      <c r="K95" s="28" t="e">
        <f>#REF!</f>
        <v>#REF!</v>
      </c>
      <c r="L95" s="28" t="e">
        <f>TRUNC(K95*C95,0)</f>
        <v>#REF!</v>
      </c>
      <c r="M95" s="26" t="s">
        <v>321</v>
      </c>
      <c r="N95" t="s">
        <v>788</v>
      </c>
      <c r="P95" t="s">
        <v>498</v>
      </c>
      <c r="Q95" t="s">
        <v>788</v>
      </c>
      <c r="R95" t="s">
        <v>51</v>
      </c>
      <c r="T95" t="s">
        <v>507</v>
      </c>
      <c r="BI95" s="23" t="str">
        <f>HYPERLINK("#일위대가목록!A25","SAAA3030 →")</f>
        <v>SAAA3030 →</v>
      </c>
    </row>
    <row r="96" spans="1:61" ht="20.100000000000001" customHeight="1">
      <c r="A96" s="26" t="s">
        <v>193</v>
      </c>
      <c r="B96" s="26" t="s">
        <v>457</v>
      </c>
      <c r="C96" s="26">
        <v>4</v>
      </c>
      <c r="D96" s="26" t="s">
        <v>484</v>
      </c>
      <c r="E96" s="28" t="e">
        <f t="shared" si="10"/>
        <v>#REF!</v>
      </c>
      <c r="F96" s="28" t="e">
        <f t="shared" si="9"/>
        <v>#REF!</v>
      </c>
      <c r="G96" s="28" t="e">
        <f>#REF!</f>
        <v>#REF!</v>
      </c>
      <c r="H96" s="28" t="e">
        <f t="shared" si="11"/>
        <v>#REF!</v>
      </c>
      <c r="I96" s="28" t="e">
        <f>#REF!</f>
        <v>#REF!</v>
      </c>
      <c r="J96" s="28" t="e">
        <f>TRUNC(I96*C96,0)</f>
        <v>#REF!</v>
      </c>
      <c r="K96" s="28" t="e">
        <f>#REF!</f>
        <v>#REF!</v>
      </c>
      <c r="L96" s="28" t="e">
        <f>TRUNC(K96*C96,0)</f>
        <v>#REF!</v>
      </c>
      <c r="M96" s="26" t="s">
        <v>618</v>
      </c>
      <c r="N96" t="s">
        <v>788</v>
      </c>
      <c r="P96" t="s">
        <v>307</v>
      </c>
      <c r="Q96" t="s">
        <v>788</v>
      </c>
      <c r="R96" t="s">
        <v>626</v>
      </c>
      <c r="T96" t="s">
        <v>507</v>
      </c>
      <c r="BI96" s="23" t="str">
        <f>HYPERLINK("#일위대가목록!A26","SAAA3040 →")</f>
        <v>SAAA3040 →</v>
      </c>
    </row>
    <row r="97" spans="1:61" ht="20.100000000000001" hidden="1" customHeight="1">
      <c r="A97" s="26" t="s">
        <v>24</v>
      </c>
      <c r="B97" s="26" t="s">
        <v>684</v>
      </c>
      <c r="C97" s="26">
        <v>0</v>
      </c>
      <c r="D97" s="26" t="s">
        <v>512</v>
      </c>
      <c r="E97" s="28" t="e">
        <f t="shared" si="10"/>
        <v>#REF!</v>
      </c>
      <c r="F97" s="28" t="e">
        <f t="shared" si="9"/>
        <v>#REF!</v>
      </c>
      <c r="G97" s="28" t="e">
        <f>TRUNC(#REF!*0,0)</f>
        <v>#REF!</v>
      </c>
      <c r="H97" s="28" t="e">
        <f t="shared" si="11"/>
        <v>#REF!</v>
      </c>
      <c r="I97" s="28">
        <v>0</v>
      </c>
      <c r="J97" s="28"/>
      <c r="K97" s="28">
        <v>0</v>
      </c>
      <c r="L97" s="28"/>
      <c r="M97" s="26" t="s">
        <v>597</v>
      </c>
      <c r="N97" t="s">
        <v>788</v>
      </c>
      <c r="P97" t="s">
        <v>100</v>
      </c>
      <c r="Q97" t="s">
        <v>519</v>
      </c>
      <c r="R97" t="s">
        <v>597</v>
      </c>
      <c r="W97" t="s">
        <v>464</v>
      </c>
      <c r="BI97" s="23" t="str">
        <f>HYPERLINK("#자재조서!A61","MZTAA2840 →")</f>
        <v>MZTAA2840 →</v>
      </c>
    </row>
    <row r="98" spans="1:61" ht="20.100000000000001" customHeight="1">
      <c r="A98" s="26" t="s">
        <v>152</v>
      </c>
      <c r="B98" s="26" t="s">
        <v>281</v>
      </c>
      <c r="C98" s="26">
        <v>1</v>
      </c>
      <c r="D98" s="26" t="s">
        <v>512</v>
      </c>
      <c r="E98" s="28" t="e">
        <f t="shared" si="10"/>
        <v>#REF!</v>
      </c>
      <c r="F98" s="28" t="e">
        <f t="shared" si="9"/>
        <v>#REF!</v>
      </c>
      <c r="G98" s="28" t="e">
        <f>#REF!</f>
        <v>#REF!</v>
      </c>
      <c r="H98" s="28" t="e">
        <f t="shared" si="11"/>
        <v>#REF!</v>
      </c>
      <c r="I98" s="28" t="e">
        <f>#REF!</f>
        <v>#REF!</v>
      </c>
      <c r="J98" s="28" t="e">
        <f>TRUNC(I98*C98,0)</f>
        <v>#REF!</v>
      </c>
      <c r="K98" s="28" t="e">
        <f>#REF!</f>
        <v>#REF!</v>
      </c>
      <c r="L98" s="28" t="e">
        <f>TRUNC(K98*C98,0)</f>
        <v>#REF!</v>
      </c>
      <c r="M98" s="26" t="s">
        <v>638</v>
      </c>
      <c r="N98" t="s">
        <v>788</v>
      </c>
      <c r="P98" t="s">
        <v>478</v>
      </c>
      <c r="Q98" t="s">
        <v>788</v>
      </c>
      <c r="R98" t="s">
        <v>451</v>
      </c>
      <c r="T98" t="s">
        <v>507</v>
      </c>
      <c r="BI98" s="23" t="str">
        <f>HYPERLINK("#일위대가목록!A28","SAAA3050 →")</f>
        <v>SAAA3050 →</v>
      </c>
    </row>
    <row r="99" spans="1:61" ht="20.100000000000001" hidden="1" customHeight="1">
      <c r="A99" s="26" t="s">
        <v>506</v>
      </c>
      <c r="B99" s="26" t="s">
        <v>86</v>
      </c>
      <c r="C99" s="26">
        <v>0</v>
      </c>
      <c r="D99" s="26" t="s">
        <v>512</v>
      </c>
      <c r="E99" s="28" t="e">
        <f t="shared" si="10"/>
        <v>#REF!</v>
      </c>
      <c r="F99" s="28" t="e">
        <f t="shared" si="9"/>
        <v>#REF!</v>
      </c>
      <c r="G99" s="28" t="e">
        <f>#REF!</f>
        <v>#REF!</v>
      </c>
      <c r="H99" s="28" t="e">
        <f t="shared" si="11"/>
        <v>#REF!</v>
      </c>
      <c r="I99" s="28">
        <v>0</v>
      </c>
      <c r="J99" s="28"/>
      <c r="K99" s="28">
        <v>0</v>
      </c>
      <c r="L99" s="28"/>
      <c r="M99" s="26" t="s">
        <v>421</v>
      </c>
      <c r="N99" t="s">
        <v>788</v>
      </c>
      <c r="P99" t="s">
        <v>664</v>
      </c>
      <c r="Q99" t="s">
        <v>519</v>
      </c>
      <c r="R99" t="s">
        <v>421</v>
      </c>
      <c r="BI99" s="23" t="str">
        <f>HYPERLINK("#자재조서!A63","MZTAA2850 →")</f>
        <v>MZTAA2850 →</v>
      </c>
    </row>
    <row r="100" spans="1:61" ht="20.100000000000001" hidden="1" customHeight="1">
      <c r="A100" s="26" t="s">
        <v>39</v>
      </c>
      <c r="B100" s="26" t="s">
        <v>337</v>
      </c>
      <c r="C100" s="26">
        <v>0</v>
      </c>
      <c r="D100" s="26" t="s">
        <v>512</v>
      </c>
      <c r="E100" s="28" t="e">
        <f t="shared" si="10"/>
        <v>#REF!</v>
      </c>
      <c r="F100" s="28" t="e">
        <f t="shared" si="9"/>
        <v>#REF!</v>
      </c>
      <c r="G100" s="28" t="e">
        <f>#REF!</f>
        <v>#REF!</v>
      </c>
      <c r="H100" s="28" t="e">
        <f t="shared" si="11"/>
        <v>#REF!</v>
      </c>
      <c r="I100" s="28">
        <v>0</v>
      </c>
      <c r="J100" s="28"/>
      <c r="K100" s="28">
        <v>0</v>
      </c>
      <c r="L100" s="28"/>
      <c r="M100" s="26" t="s">
        <v>211</v>
      </c>
      <c r="N100" t="s">
        <v>788</v>
      </c>
      <c r="P100" t="s">
        <v>487</v>
      </c>
      <c r="Q100" t="s">
        <v>519</v>
      </c>
      <c r="R100" t="s">
        <v>211</v>
      </c>
      <c r="BI100" s="23" t="str">
        <f>HYPERLINK("#자재조서!A65","MZTAA2860 →")</f>
        <v>MZTAA2860 →</v>
      </c>
    </row>
    <row r="101" spans="1:61" ht="20.100000000000001" customHeight="1">
      <c r="A101" s="26" t="s">
        <v>400</v>
      </c>
      <c r="B101" s="26" t="s">
        <v>167</v>
      </c>
      <c r="C101" s="26">
        <v>10</v>
      </c>
      <c r="D101" s="26" t="s">
        <v>341</v>
      </c>
      <c r="E101" s="28" t="e">
        <f t="shared" si="10"/>
        <v>#REF!</v>
      </c>
      <c r="F101" s="28" t="e">
        <f t="shared" si="9"/>
        <v>#REF!</v>
      </c>
      <c r="G101" s="28" t="e">
        <f>TRUNC(#REF!*0,0)</f>
        <v>#REF!</v>
      </c>
      <c r="H101" s="28" t="e">
        <f t="shared" si="11"/>
        <v>#REF!</v>
      </c>
      <c r="I101" s="28">
        <v>0</v>
      </c>
      <c r="J101" s="28"/>
      <c r="K101" s="28">
        <v>0</v>
      </c>
      <c r="L101" s="28"/>
      <c r="M101" s="26" t="s">
        <v>435</v>
      </c>
      <c r="N101" t="s">
        <v>788</v>
      </c>
      <c r="P101" t="s">
        <v>291</v>
      </c>
      <c r="Q101" t="s">
        <v>519</v>
      </c>
      <c r="R101" t="s">
        <v>435</v>
      </c>
      <c r="W101" t="s">
        <v>464</v>
      </c>
      <c r="BI101" s="23" t="str">
        <f>HYPERLINK("#자재조서!A57","MZTAA2810 →")</f>
        <v>MZTAA2810 →</v>
      </c>
    </row>
    <row r="102" spans="1:61" ht="20.100000000000001" customHeight="1">
      <c r="A102" s="26" t="s">
        <v>399</v>
      </c>
      <c r="B102" s="26" t="s">
        <v>561</v>
      </c>
      <c r="C102" s="26">
        <v>6</v>
      </c>
      <c r="D102" s="26" t="s">
        <v>153</v>
      </c>
      <c r="E102" s="28" t="e">
        <f t="shared" si="10"/>
        <v>#REF!</v>
      </c>
      <c r="F102" s="28" t="e">
        <f t="shared" si="9"/>
        <v>#REF!</v>
      </c>
      <c r="G102" s="28" t="e">
        <f>#REF!</f>
        <v>#REF!</v>
      </c>
      <c r="H102" s="28" t="e">
        <f t="shared" si="11"/>
        <v>#REF!</v>
      </c>
      <c r="I102" s="28" t="e">
        <f>#REF!</f>
        <v>#REF!</v>
      </c>
      <c r="J102" s="28" t="e">
        <f>TRUNC(I102*C102,0)</f>
        <v>#REF!</v>
      </c>
      <c r="K102" s="28" t="e">
        <f>#REF!</f>
        <v>#REF!</v>
      </c>
      <c r="L102" s="28" t="e">
        <f>TRUNC(K102*C102,0)</f>
        <v>#REF!</v>
      </c>
      <c r="M102" s="26" t="s">
        <v>528</v>
      </c>
      <c r="N102" t="s">
        <v>788</v>
      </c>
      <c r="P102" t="s">
        <v>87</v>
      </c>
      <c r="Q102" t="s">
        <v>788</v>
      </c>
      <c r="R102" t="s">
        <v>243</v>
      </c>
      <c r="T102" t="s">
        <v>507</v>
      </c>
      <c r="BI102" s="23" t="str">
        <f>HYPERLINK("#일위대가목록!A29","SAAA3060 →")</f>
        <v>SAAA3060 →</v>
      </c>
    </row>
    <row r="103" spans="1:61" ht="20.100000000000001" customHeight="1">
      <c r="A103" s="26" t="s">
        <v>467</v>
      </c>
      <c r="B103" s="26" t="s">
        <v>21</v>
      </c>
      <c r="C103" s="26">
        <v>1</v>
      </c>
      <c r="D103" s="26" t="s">
        <v>632</v>
      </c>
      <c r="E103" s="28" t="e">
        <f t="shared" si="10"/>
        <v>#REF!</v>
      </c>
      <c r="F103" s="28" t="e">
        <f t="shared" si="9"/>
        <v>#REF!</v>
      </c>
      <c r="G103" s="28" t="e">
        <f>#REF!</f>
        <v>#REF!</v>
      </c>
      <c r="H103" s="28" t="e">
        <f t="shared" si="11"/>
        <v>#REF!</v>
      </c>
      <c r="I103" s="28" t="e">
        <f>#REF!</f>
        <v>#REF!</v>
      </c>
      <c r="J103" s="28" t="e">
        <f>TRUNC(I103*C103,0)</f>
        <v>#REF!</v>
      </c>
      <c r="K103" s="28" t="e">
        <f>#REF!</f>
        <v>#REF!</v>
      </c>
      <c r="L103" s="28" t="e">
        <f>TRUNC(K103*C103,0)</f>
        <v>#REF!</v>
      </c>
      <c r="M103" s="26" t="s">
        <v>202</v>
      </c>
      <c r="N103" t="s">
        <v>788</v>
      </c>
      <c r="P103" t="s">
        <v>79</v>
      </c>
      <c r="Q103" t="s">
        <v>788</v>
      </c>
      <c r="R103" t="s">
        <v>33</v>
      </c>
      <c r="T103" t="s">
        <v>507</v>
      </c>
      <c r="BI103" s="23" t="str">
        <f>HYPERLINK("#일위대가목록!A30","SAAA3070 →")</f>
        <v>SAAA3070 →</v>
      </c>
    </row>
    <row r="104" spans="1:61" ht="20.100000000000001" customHeight="1">
      <c r="A104" s="29"/>
      <c r="B104" s="29"/>
      <c r="C104" s="29"/>
      <c r="D104" s="29"/>
      <c r="E104" s="29"/>
      <c r="F104" s="29"/>
      <c r="G104" s="29"/>
      <c r="H104" s="29"/>
      <c r="I104" s="29"/>
      <c r="J104" s="29"/>
      <c r="K104" s="29"/>
      <c r="L104" s="29"/>
      <c r="M104" s="29"/>
    </row>
    <row r="105" spans="1:61" ht="20.100000000000001" customHeight="1">
      <c r="A105" s="26" t="s">
        <v>668</v>
      </c>
      <c r="B105" s="26" t="s">
        <v>788</v>
      </c>
      <c r="C105" s="26">
        <v>1</v>
      </c>
      <c r="D105" s="26" t="s">
        <v>632</v>
      </c>
      <c r="E105" s="27"/>
      <c r="F105" s="28" t="e">
        <f t="shared" ref="F105:F113" si="12">H105+J105+L105</f>
        <v>#REF!</v>
      </c>
      <c r="G105" s="27"/>
      <c r="H105" s="28" t="e">
        <f>TRUNC(H106+H107+H108+H109+H110+H111,0)</f>
        <v>#REF!</v>
      </c>
      <c r="I105" s="27"/>
      <c r="J105" s="28" t="e">
        <f>TRUNC(J106+J107+J108+J109+J110+J111,0)</f>
        <v>#REF!</v>
      </c>
      <c r="K105" s="27"/>
      <c r="L105" s="28" t="e">
        <f>TRUNC(L106+L107+L108+L109+L110+L111,0)</f>
        <v>#REF!</v>
      </c>
      <c r="M105" s="26" t="s">
        <v>788</v>
      </c>
      <c r="N105" t="s">
        <v>788</v>
      </c>
      <c r="O105" t="s">
        <v>702</v>
      </c>
    </row>
    <row r="106" spans="1:61" ht="20.100000000000001" customHeight="1">
      <c r="A106" s="26" t="s">
        <v>27</v>
      </c>
      <c r="B106" s="26" t="s">
        <v>301</v>
      </c>
      <c r="C106" s="26">
        <v>10</v>
      </c>
      <c r="D106" s="26" t="s">
        <v>588</v>
      </c>
      <c r="E106" s="28" t="e">
        <f t="shared" ref="E106:E113" si="13">G106+I106+K106</f>
        <v>#REF!</v>
      </c>
      <c r="F106" s="28" t="e">
        <f t="shared" si="12"/>
        <v>#REF!</v>
      </c>
      <c r="G106" s="28" t="e">
        <f>#REF!</f>
        <v>#REF!</v>
      </c>
      <c r="H106" s="28" t="e">
        <f t="shared" ref="H106:H113" si="14">TRUNC(G106*C106,0)</f>
        <v>#REF!</v>
      </c>
      <c r="I106" s="28" t="e">
        <f>#REF!</f>
        <v>#REF!</v>
      </c>
      <c r="J106" s="28" t="e">
        <f t="shared" ref="J106:J111" si="15">TRUNC(I106*C106,0)</f>
        <v>#REF!</v>
      </c>
      <c r="K106" s="28" t="e">
        <f>#REF!</f>
        <v>#REF!</v>
      </c>
      <c r="L106" s="28" t="e">
        <f t="shared" ref="L106:L111" si="16">TRUNC(K106*C106,0)</f>
        <v>#REF!</v>
      </c>
      <c r="M106" s="26" t="s">
        <v>66</v>
      </c>
      <c r="N106" t="s">
        <v>788</v>
      </c>
      <c r="P106" t="s">
        <v>118</v>
      </c>
      <c r="Q106" t="s">
        <v>788</v>
      </c>
      <c r="R106" t="s">
        <v>186</v>
      </c>
      <c r="T106" t="s">
        <v>507</v>
      </c>
      <c r="BI106" s="23" t="str">
        <f>HYPERLINK("#일위대가목록!A32","SAAA4010 →")</f>
        <v>SAAA4010 →</v>
      </c>
    </row>
    <row r="107" spans="1:61" ht="20.100000000000001" customHeight="1">
      <c r="A107" s="26" t="s">
        <v>552</v>
      </c>
      <c r="B107" s="26" t="s">
        <v>83</v>
      </c>
      <c r="C107" s="26">
        <v>46.5</v>
      </c>
      <c r="D107" s="26" t="s">
        <v>588</v>
      </c>
      <c r="E107" s="28" t="e">
        <f t="shared" si="13"/>
        <v>#REF!</v>
      </c>
      <c r="F107" s="28" t="e">
        <f t="shared" si="12"/>
        <v>#REF!</v>
      </c>
      <c r="G107" s="28" t="e">
        <f>#REF!</f>
        <v>#REF!</v>
      </c>
      <c r="H107" s="28" t="e">
        <f t="shared" si="14"/>
        <v>#REF!</v>
      </c>
      <c r="I107" s="28" t="e">
        <f>#REF!</f>
        <v>#REF!</v>
      </c>
      <c r="J107" s="28" t="e">
        <f t="shared" si="15"/>
        <v>#REF!</v>
      </c>
      <c r="K107" s="28" t="e">
        <f>#REF!</f>
        <v>#REF!</v>
      </c>
      <c r="L107" s="28" t="e">
        <f t="shared" si="16"/>
        <v>#REF!</v>
      </c>
      <c r="M107" s="26" t="s">
        <v>550</v>
      </c>
      <c r="N107" t="s">
        <v>788</v>
      </c>
      <c r="P107" t="s">
        <v>469</v>
      </c>
      <c r="Q107" t="s">
        <v>788</v>
      </c>
      <c r="R107" t="s">
        <v>755</v>
      </c>
      <c r="T107" t="s">
        <v>507</v>
      </c>
      <c r="BI107" s="23" t="str">
        <f>HYPERLINK("#일위대가목록!A33","SAAA4020 →")</f>
        <v>SAAA4020 →</v>
      </c>
    </row>
    <row r="108" spans="1:61" ht="20.100000000000001" customHeight="1">
      <c r="A108" s="26" t="s">
        <v>738</v>
      </c>
      <c r="B108" s="26" t="s">
        <v>733</v>
      </c>
      <c r="C108" s="26">
        <v>18</v>
      </c>
      <c r="D108" s="26" t="s">
        <v>484</v>
      </c>
      <c r="E108" s="28" t="e">
        <f t="shared" si="13"/>
        <v>#REF!</v>
      </c>
      <c r="F108" s="28" t="e">
        <f t="shared" si="12"/>
        <v>#REF!</v>
      </c>
      <c r="G108" s="28" t="e">
        <f>#REF!</f>
        <v>#REF!</v>
      </c>
      <c r="H108" s="28" t="e">
        <f t="shared" si="14"/>
        <v>#REF!</v>
      </c>
      <c r="I108" s="28" t="e">
        <f>#REF!</f>
        <v>#REF!</v>
      </c>
      <c r="J108" s="28" t="e">
        <f t="shared" si="15"/>
        <v>#REF!</v>
      </c>
      <c r="K108" s="28" t="e">
        <f>#REF!</f>
        <v>#REF!</v>
      </c>
      <c r="L108" s="28" t="e">
        <f t="shared" si="16"/>
        <v>#REF!</v>
      </c>
      <c r="M108" s="26" t="s">
        <v>138</v>
      </c>
      <c r="N108" t="s">
        <v>788</v>
      </c>
      <c r="P108" t="s">
        <v>583</v>
      </c>
      <c r="Q108" t="s">
        <v>788</v>
      </c>
      <c r="R108" t="s">
        <v>554</v>
      </c>
      <c r="T108" t="s">
        <v>507</v>
      </c>
      <c r="BI108" s="23" t="str">
        <f>HYPERLINK("#일위대가목록!A34","SAAA4030 →")</f>
        <v>SAAA4030 →</v>
      </c>
    </row>
    <row r="109" spans="1:61" ht="20.100000000000001" customHeight="1">
      <c r="A109" s="26" t="s">
        <v>92</v>
      </c>
      <c r="B109" s="26" t="s">
        <v>182</v>
      </c>
      <c r="C109" s="26">
        <v>85.5</v>
      </c>
      <c r="D109" s="26" t="s">
        <v>588</v>
      </c>
      <c r="E109" s="28" t="e">
        <f t="shared" si="13"/>
        <v>#REF!</v>
      </c>
      <c r="F109" s="28" t="e">
        <f t="shared" si="12"/>
        <v>#REF!</v>
      </c>
      <c r="G109" s="28" t="e">
        <f>#REF!</f>
        <v>#REF!</v>
      </c>
      <c r="H109" s="28" t="e">
        <f t="shared" si="14"/>
        <v>#REF!</v>
      </c>
      <c r="I109" s="28" t="e">
        <f>#REF!</f>
        <v>#REF!</v>
      </c>
      <c r="J109" s="28" t="e">
        <f t="shared" si="15"/>
        <v>#REF!</v>
      </c>
      <c r="K109" s="28" t="e">
        <f>#REF!</f>
        <v>#REF!</v>
      </c>
      <c r="L109" s="28" t="e">
        <f t="shared" si="16"/>
        <v>#REF!</v>
      </c>
      <c r="M109" s="26" t="s">
        <v>501</v>
      </c>
      <c r="N109" t="s">
        <v>788</v>
      </c>
      <c r="P109" t="s">
        <v>676</v>
      </c>
      <c r="Q109" t="s">
        <v>788</v>
      </c>
      <c r="R109" t="s">
        <v>380</v>
      </c>
      <c r="T109" t="s">
        <v>507</v>
      </c>
      <c r="BI109" s="23" t="str">
        <f>HYPERLINK("#일위대가목록!A35","SAAA4040 →")</f>
        <v>SAAA4040 →</v>
      </c>
    </row>
    <row r="110" spans="1:61" ht="20.100000000000001" customHeight="1">
      <c r="A110" s="26" t="s">
        <v>335</v>
      </c>
      <c r="B110" s="26" t="s">
        <v>165</v>
      </c>
      <c r="C110" s="26">
        <v>127</v>
      </c>
      <c r="D110" s="26" t="s">
        <v>588</v>
      </c>
      <c r="E110" s="28" t="e">
        <f t="shared" si="13"/>
        <v>#REF!</v>
      </c>
      <c r="F110" s="28" t="e">
        <f t="shared" si="12"/>
        <v>#REF!</v>
      </c>
      <c r="G110" s="28" t="e">
        <f>#REF!</f>
        <v>#REF!</v>
      </c>
      <c r="H110" s="28" t="e">
        <f t="shared" si="14"/>
        <v>#REF!</v>
      </c>
      <c r="I110" s="28" t="e">
        <f>#REF!</f>
        <v>#REF!</v>
      </c>
      <c r="J110" s="28" t="e">
        <f t="shared" si="15"/>
        <v>#REF!</v>
      </c>
      <c r="K110" s="28" t="e">
        <f>#REF!</f>
        <v>#REF!</v>
      </c>
      <c r="L110" s="28" t="e">
        <f t="shared" si="16"/>
        <v>#REF!</v>
      </c>
      <c r="M110" s="26" t="s">
        <v>38</v>
      </c>
      <c r="N110" t="s">
        <v>788</v>
      </c>
      <c r="P110" t="s">
        <v>498</v>
      </c>
      <c r="Q110" t="s">
        <v>788</v>
      </c>
      <c r="R110" t="s">
        <v>177</v>
      </c>
      <c r="T110" t="s">
        <v>507</v>
      </c>
      <c r="BI110" s="23" t="str">
        <f>HYPERLINK("#일위대가목록!A36","SAAA4050 →")</f>
        <v>SAAA4050 →</v>
      </c>
    </row>
    <row r="111" spans="1:61" ht="20.100000000000001" customHeight="1">
      <c r="A111" s="26" t="s">
        <v>477</v>
      </c>
      <c r="B111" s="26" t="s">
        <v>164</v>
      </c>
      <c r="C111" s="26">
        <v>113.5</v>
      </c>
      <c r="D111" s="26" t="s">
        <v>484</v>
      </c>
      <c r="E111" s="28" t="e">
        <f t="shared" si="13"/>
        <v>#REF!</v>
      </c>
      <c r="F111" s="28" t="e">
        <f t="shared" si="12"/>
        <v>#REF!</v>
      </c>
      <c r="G111" s="28" t="e">
        <f>#REF!</f>
        <v>#REF!</v>
      </c>
      <c r="H111" s="28" t="e">
        <f t="shared" si="14"/>
        <v>#REF!</v>
      </c>
      <c r="I111" s="28" t="e">
        <f>#REF!</f>
        <v>#REF!</v>
      </c>
      <c r="J111" s="28" t="e">
        <f t="shared" si="15"/>
        <v>#REF!</v>
      </c>
      <c r="K111" s="28" t="e">
        <f>#REF!</f>
        <v>#REF!</v>
      </c>
      <c r="L111" s="28" t="e">
        <f t="shared" si="16"/>
        <v>#REF!</v>
      </c>
      <c r="M111" s="26" t="s">
        <v>45</v>
      </c>
      <c r="N111" t="s">
        <v>788</v>
      </c>
      <c r="P111" t="s">
        <v>100</v>
      </c>
      <c r="Q111" t="s">
        <v>788</v>
      </c>
      <c r="R111" t="s">
        <v>743</v>
      </c>
      <c r="T111" t="s">
        <v>507</v>
      </c>
      <c r="BI111" s="23" t="str">
        <f>HYPERLINK("#일위대가목록!A38","SAAA4060 →")</f>
        <v>SAAA4060 →</v>
      </c>
    </row>
    <row r="112" spans="1:61" ht="20.100000000000001" customHeight="1">
      <c r="A112" s="26" t="s">
        <v>581</v>
      </c>
      <c r="B112" s="26" t="s">
        <v>677</v>
      </c>
      <c r="C112" s="26">
        <v>10</v>
      </c>
      <c r="D112" s="26" t="s">
        <v>341</v>
      </c>
      <c r="E112" s="28" t="e">
        <f t="shared" si="13"/>
        <v>#REF!</v>
      </c>
      <c r="F112" s="28" t="e">
        <f t="shared" si="12"/>
        <v>#REF!</v>
      </c>
      <c r="G112" s="28" t="e">
        <f>TRUNC(#REF!*0,0)</f>
        <v>#REF!</v>
      </c>
      <c r="H112" s="28" t="e">
        <f t="shared" si="14"/>
        <v>#REF!</v>
      </c>
      <c r="I112" s="28">
        <v>0</v>
      </c>
      <c r="J112" s="28"/>
      <c r="K112" s="28">
        <v>0</v>
      </c>
      <c r="L112" s="28"/>
      <c r="M112" s="26" t="s">
        <v>105</v>
      </c>
      <c r="N112" t="s">
        <v>788</v>
      </c>
      <c r="P112" t="s">
        <v>664</v>
      </c>
      <c r="Q112" t="s">
        <v>519</v>
      </c>
      <c r="R112" t="s">
        <v>105</v>
      </c>
      <c r="W112" t="s">
        <v>464</v>
      </c>
      <c r="BI112" s="23" t="str">
        <f>HYPERLINK("#자재조서!A67","MZTAA3000 →")</f>
        <v>MZTAA3000 →</v>
      </c>
    </row>
    <row r="113" spans="1:61" ht="20.100000000000001" customHeight="1">
      <c r="A113" s="26" t="s">
        <v>404</v>
      </c>
      <c r="B113" s="26" t="s">
        <v>751</v>
      </c>
      <c r="C113" s="26">
        <v>8</v>
      </c>
      <c r="D113" s="26" t="s">
        <v>341</v>
      </c>
      <c r="E113" s="28" t="e">
        <f t="shared" si="13"/>
        <v>#REF!</v>
      </c>
      <c r="F113" s="28" t="e">
        <f t="shared" si="12"/>
        <v>#REF!</v>
      </c>
      <c r="G113" s="28" t="e">
        <f>TRUNC(#REF!*0,0)</f>
        <v>#REF!</v>
      </c>
      <c r="H113" s="28" t="e">
        <f t="shared" si="14"/>
        <v>#REF!</v>
      </c>
      <c r="I113" s="28">
        <v>0</v>
      </c>
      <c r="J113" s="28"/>
      <c r="K113" s="28">
        <v>0</v>
      </c>
      <c r="L113" s="28"/>
      <c r="M113" s="26" t="s">
        <v>154</v>
      </c>
      <c r="N113" t="s">
        <v>788</v>
      </c>
      <c r="P113" t="s">
        <v>290</v>
      </c>
      <c r="Q113" t="s">
        <v>519</v>
      </c>
      <c r="R113" t="s">
        <v>154</v>
      </c>
      <c r="W113" t="s">
        <v>464</v>
      </c>
      <c r="BI113" s="23" t="str">
        <f>HYPERLINK("#자재조서!A68","MZTAA3100 →")</f>
        <v>MZTAA3100 →</v>
      </c>
    </row>
    <row r="114" spans="1:61" s="122" customFormat="1" ht="20.100000000000001" customHeight="1">
      <c r="A114" s="26"/>
      <c r="B114" s="26"/>
      <c r="C114" s="26"/>
      <c r="D114" s="26"/>
      <c r="E114" s="28"/>
      <c r="F114" s="28"/>
      <c r="G114" s="28"/>
      <c r="H114" s="28"/>
      <c r="I114" s="28"/>
      <c r="J114" s="28"/>
      <c r="K114" s="28"/>
      <c r="L114" s="28"/>
      <c r="M114" s="26"/>
      <c r="BI114" s="23"/>
    </row>
    <row r="115" spans="1:61" s="122" customFormat="1" ht="20.100000000000001" customHeight="1">
      <c r="A115" s="26"/>
      <c r="B115" s="26"/>
      <c r="C115" s="26"/>
      <c r="D115" s="26"/>
      <c r="E115" s="28"/>
      <c r="F115" s="28"/>
      <c r="G115" s="28"/>
      <c r="H115" s="28"/>
      <c r="I115" s="28"/>
      <c r="J115" s="28"/>
      <c r="K115" s="28"/>
      <c r="L115" s="28"/>
      <c r="M115" s="26"/>
      <c r="BI115" s="23"/>
    </row>
    <row r="116" spans="1:61" s="122" customFormat="1" ht="20.100000000000001" customHeight="1">
      <c r="A116" s="26"/>
      <c r="B116" s="26"/>
      <c r="C116" s="26"/>
      <c r="D116" s="26"/>
      <c r="E116" s="28"/>
      <c r="F116" s="28"/>
      <c r="G116" s="28"/>
      <c r="H116" s="28"/>
      <c r="I116" s="28"/>
      <c r="J116" s="28"/>
      <c r="K116" s="28"/>
      <c r="L116" s="28"/>
      <c r="M116" s="26"/>
      <c r="BI116" s="23"/>
    </row>
    <row r="117" spans="1:61" s="122" customFormat="1" ht="20.100000000000001" customHeight="1">
      <c r="A117" s="26"/>
      <c r="B117" s="26"/>
      <c r="C117" s="26"/>
      <c r="D117" s="26"/>
      <c r="E117" s="28"/>
      <c r="F117" s="28"/>
      <c r="G117" s="28"/>
      <c r="H117" s="28"/>
      <c r="I117" s="28"/>
      <c r="J117" s="28"/>
      <c r="K117" s="28"/>
      <c r="L117" s="28"/>
      <c r="M117" s="26"/>
      <c r="BI117" s="23"/>
    </row>
    <row r="118" spans="1:61" s="122" customFormat="1" ht="20.100000000000001" customHeight="1">
      <c r="A118" s="26"/>
      <c r="B118" s="26"/>
      <c r="C118" s="26"/>
      <c r="D118" s="26"/>
      <c r="E118" s="28"/>
      <c r="F118" s="28"/>
      <c r="G118" s="28"/>
      <c r="H118" s="28"/>
      <c r="I118" s="28"/>
      <c r="J118" s="28"/>
      <c r="K118" s="28"/>
      <c r="L118" s="28"/>
      <c r="M118" s="26"/>
      <c r="BI118" s="23"/>
    </row>
    <row r="119" spans="1:61" s="122" customFormat="1" ht="20.100000000000001" customHeight="1">
      <c r="A119" s="26"/>
      <c r="B119" s="26"/>
      <c r="C119" s="26"/>
      <c r="D119" s="26"/>
      <c r="E119" s="28"/>
      <c r="F119" s="28"/>
      <c r="G119" s="28"/>
      <c r="H119" s="28"/>
      <c r="I119" s="28"/>
      <c r="J119" s="28"/>
      <c r="K119" s="28"/>
      <c r="L119" s="28"/>
      <c r="M119" s="26"/>
      <c r="BI119" s="23"/>
    </row>
    <row r="120" spans="1:61" s="122" customFormat="1" ht="20.100000000000001" customHeight="1">
      <c r="A120" s="26"/>
      <c r="B120" s="26"/>
      <c r="C120" s="26"/>
      <c r="D120" s="26"/>
      <c r="E120" s="28"/>
      <c r="F120" s="28"/>
      <c r="G120" s="28"/>
      <c r="H120" s="28"/>
      <c r="I120" s="28"/>
      <c r="J120" s="28"/>
      <c r="K120" s="28"/>
      <c r="L120" s="28"/>
      <c r="M120" s="26"/>
      <c r="BI120" s="23"/>
    </row>
    <row r="121" spans="1:61" s="122" customFormat="1" ht="20.100000000000001" customHeight="1">
      <c r="A121" s="26"/>
      <c r="B121" s="26"/>
      <c r="C121" s="26"/>
      <c r="D121" s="26"/>
      <c r="E121" s="28"/>
      <c r="F121" s="28"/>
      <c r="G121" s="28"/>
      <c r="H121" s="28"/>
      <c r="I121" s="28"/>
      <c r="J121" s="28"/>
      <c r="K121" s="28"/>
      <c r="L121" s="28"/>
      <c r="M121" s="26"/>
      <c r="BI121" s="23"/>
    </row>
    <row r="122" spans="1:61" s="122" customFormat="1" ht="20.100000000000001" customHeight="1">
      <c r="A122" s="26"/>
      <c r="B122" s="26"/>
      <c r="C122" s="26"/>
      <c r="D122" s="26"/>
      <c r="E122" s="28"/>
      <c r="F122" s="28"/>
      <c r="G122" s="28"/>
      <c r="H122" s="28"/>
      <c r="I122" s="28"/>
      <c r="J122" s="28"/>
      <c r="K122" s="28"/>
      <c r="L122" s="28"/>
      <c r="M122" s="26"/>
      <c r="BI122" s="23"/>
    </row>
    <row r="123" spans="1:61" ht="23.1" customHeight="1">
      <c r="A123" s="26" t="s">
        <v>637</v>
      </c>
      <c r="B123" s="26" t="s">
        <v>788</v>
      </c>
      <c r="C123" s="26">
        <v>1</v>
      </c>
      <c r="D123" s="26" t="s">
        <v>632</v>
      </c>
      <c r="E123" s="27"/>
      <c r="F123" s="28" t="e">
        <f t="shared" ref="F123:F142" si="17">H123+J123+L123</f>
        <v>#REF!</v>
      </c>
      <c r="G123" s="27"/>
      <c r="H123" s="28" t="e">
        <f>TRUNC(H124+H125+H126+H127+H128,0)</f>
        <v>#REF!</v>
      </c>
      <c r="I123" s="27"/>
      <c r="J123" s="28" t="e">
        <f>TRUNC(J124+J125+J126+J127+J128,0)</f>
        <v>#REF!</v>
      </c>
      <c r="K123" s="27"/>
      <c r="L123" s="28" t="e">
        <f>TRUNC(L124+L125+L126+L127+L128,0)</f>
        <v>#REF!</v>
      </c>
      <c r="M123" s="26" t="s">
        <v>788</v>
      </c>
      <c r="N123" t="s">
        <v>788</v>
      </c>
      <c r="O123" t="s">
        <v>44</v>
      </c>
    </row>
    <row r="124" spans="1:61" ht="23.1" customHeight="1">
      <c r="A124" s="26" t="s">
        <v>31</v>
      </c>
      <c r="B124" s="26" t="s">
        <v>788</v>
      </c>
      <c r="C124" s="26">
        <v>1</v>
      </c>
      <c r="D124" s="26" t="s">
        <v>632</v>
      </c>
      <c r="E124" s="28" t="e">
        <f t="shared" ref="E124:E142" si="18">G124+I124+K124</f>
        <v>#REF!</v>
      </c>
      <c r="F124" s="28" t="e">
        <f t="shared" si="17"/>
        <v>#REF!</v>
      </c>
      <c r="G124" s="28" t="e">
        <f>H143</f>
        <v>#REF!</v>
      </c>
      <c r="H124" s="28" t="e">
        <f>TRUNC(G124*C124,0)</f>
        <v>#REF!</v>
      </c>
      <c r="I124" s="28" t="e">
        <f>J143</f>
        <v>#REF!</v>
      </c>
      <c r="J124" s="28" t="e">
        <f>TRUNC(I124*C124,0)</f>
        <v>#REF!</v>
      </c>
      <c r="K124" s="28" t="e">
        <f>L143</f>
        <v>#REF!</v>
      </c>
      <c r="L124" s="28" t="e">
        <f>TRUNC(K124*C124,0)</f>
        <v>#REF!</v>
      </c>
      <c r="M124" s="26" t="s">
        <v>788</v>
      </c>
      <c r="N124" t="s">
        <v>788</v>
      </c>
      <c r="P124" t="s">
        <v>118</v>
      </c>
      <c r="Q124" t="s">
        <v>788</v>
      </c>
      <c r="R124" t="s">
        <v>444</v>
      </c>
      <c r="BI124" s="23" t="str">
        <f>HYPERLINK("#내역서!A105","B01 →")</f>
        <v>B01 →</v>
      </c>
    </row>
    <row r="125" spans="1:61" ht="23.1" customHeight="1">
      <c r="A125" s="26" t="s">
        <v>20</v>
      </c>
      <c r="B125" s="26" t="s">
        <v>788</v>
      </c>
      <c r="C125" s="26">
        <v>1</v>
      </c>
      <c r="D125" s="26" t="s">
        <v>632</v>
      </c>
      <c r="E125" s="28" t="e">
        <f t="shared" si="18"/>
        <v>#REF!</v>
      </c>
      <c r="F125" s="28" t="e">
        <f t="shared" si="17"/>
        <v>#REF!</v>
      </c>
      <c r="G125" s="28" t="e">
        <f>H148</f>
        <v>#REF!</v>
      </c>
      <c r="H125" s="28" t="e">
        <f>TRUNC(G125*C125,0)</f>
        <v>#REF!</v>
      </c>
      <c r="I125" s="28" t="e">
        <f>J148</f>
        <v>#REF!</v>
      </c>
      <c r="J125" s="28" t="e">
        <f>TRUNC(I125*C125,0)</f>
        <v>#REF!</v>
      </c>
      <c r="K125" s="28" t="e">
        <f>L148</f>
        <v>#REF!</v>
      </c>
      <c r="L125" s="28" t="e">
        <f>TRUNC(K125*C125,0)</f>
        <v>#REF!</v>
      </c>
      <c r="M125" s="26" t="s">
        <v>788</v>
      </c>
      <c r="N125" t="s">
        <v>788</v>
      </c>
      <c r="P125" t="s">
        <v>676</v>
      </c>
      <c r="Q125" t="s">
        <v>788</v>
      </c>
      <c r="R125" t="s">
        <v>168</v>
      </c>
      <c r="BI125" s="23" t="str">
        <f>HYPERLINK("#내역서!A112","B02 →")</f>
        <v>B02 →</v>
      </c>
    </row>
    <row r="126" spans="1:61" ht="23.1" customHeight="1">
      <c r="A126" s="26" t="s">
        <v>26</v>
      </c>
      <c r="B126" s="26" t="s">
        <v>788</v>
      </c>
      <c r="C126" s="26">
        <v>1</v>
      </c>
      <c r="D126" s="26" t="s">
        <v>632</v>
      </c>
      <c r="E126" s="28" t="e">
        <f t="shared" si="18"/>
        <v>#REF!</v>
      </c>
      <c r="F126" s="28" t="e">
        <f t="shared" si="17"/>
        <v>#REF!</v>
      </c>
      <c r="G126" s="28" t="e">
        <f>H153</f>
        <v>#REF!</v>
      </c>
      <c r="H126" s="28" t="e">
        <f>TRUNC(G126*C126,0)</f>
        <v>#REF!</v>
      </c>
      <c r="I126" s="28" t="e">
        <f>J153</f>
        <v>#REF!</v>
      </c>
      <c r="J126" s="28" t="e">
        <f>TRUNC(I126*C126,0)</f>
        <v>#REF!</v>
      </c>
      <c r="K126" s="28" t="e">
        <f>L153</f>
        <v>#REF!</v>
      </c>
      <c r="L126" s="28" t="e">
        <f>TRUNC(K126*C126,0)</f>
        <v>#REF!</v>
      </c>
      <c r="M126" s="26" t="s">
        <v>788</v>
      </c>
      <c r="N126" t="s">
        <v>788</v>
      </c>
      <c r="P126" t="s">
        <v>498</v>
      </c>
      <c r="Q126" t="s">
        <v>788</v>
      </c>
      <c r="R126" t="s">
        <v>523</v>
      </c>
      <c r="BI126" s="23" t="str">
        <f>HYPERLINK("#내역서!A119","B03 →")</f>
        <v>B03 →</v>
      </c>
    </row>
    <row r="127" spans="1:61" ht="23.1" customHeight="1">
      <c r="A127" s="26" t="s">
        <v>227</v>
      </c>
      <c r="B127" s="26" t="s">
        <v>788</v>
      </c>
      <c r="C127" s="26">
        <v>1</v>
      </c>
      <c r="D127" s="26" t="s">
        <v>632</v>
      </c>
      <c r="E127" s="28" t="e">
        <f t="shared" si="18"/>
        <v>#REF!</v>
      </c>
      <c r="F127" s="28" t="e">
        <f t="shared" si="17"/>
        <v>#REF!</v>
      </c>
      <c r="G127" s="28" t="e">
        <f>H157</f>
        <v>#REF!</v>
      </c>
      <c r="H127" s="28" t="e">
        <f>TRUNC(G127*C127,0)</f>
        <v>#REF!</v>
      </c>
      <c r="I127" s="28" t="e">
        <f>J157</f>
        <v>#REF!</v>
      </c>
      <c r="J127" s="28" t="e">
        <f>TRUNC(I127*C127,0)</f>
        <v>#REF!</v>
      </c>
      <c r="K127" s="28" t="e">
        <f>L157</f>
        <v>#REF!</v>
      </c>
      <c r="L127" s="28" t="e">
        <f>TRUNC(K127*C127,0)</f>
        <v>#REF!</v>
      </c>
      <c r="M127" s="26" t="s">
        <v>788</v>
      </c>
      <c r="N127" t="s">
        <v>788</v>
      </c>
      <c r="P127" t="s">
        <v>307</v>
      </c>
      <c r="Q127" t="s">
        <v>788</v>
      </c>
      <c r="R127" t="s">
        <v>19</v>
      </c>
      <c r="BI127" s="23" t="str">
        <f>HYPERLINK("#내역서!A125","B04 →")</f>
        <v>B04 →</v>
      </c>
    </row>
    <row r="128" spans="1:61" ht="23.1" customHeight="1">
      <c r="A128" s="26" t="s">
        <v>297</v>
      </c>
      <c r="B128" s="26" t="s">
        <v>788</v>
      </c>
      <c r="C128" s="26">
        <v>1</v>
      </c>
      <c r="D128" s="26" t="s">
        <v>632</v>
      </c>
      <c r="E128" s="28" t="e">
        <f t="shared" si="18"/>
        <v>#REF!</v>
      </c>
      <c r="F128" s="28" t="e">
        <f t="shared" si="17"/>
        <v>#REF!</v>
      </c>
      <c r="G128" s="28" t="e">
        <f>H168</f>
        <v>#REF!</v>
      </c>
      <c r="H128" s="28" t="e">
        <f>TRUNC(G128*C128,0)</f>
        <v>#REF!</v>
      </c>
      <c r="I128" s="28" t="e">
        <f>J168</f>
        <v>#REF!</v>
      </c>
      <c r="J128" s="28" t="e">
        <f>TRUNC(I128*C128,0)</f>
        <v>#REF!</v>
      </c>
      <c r="K128" s="28" t="e">
        <f>L168</f>
        <v>#REF!</v>
      </c>
      <c r="L128" s="28" t="e">
        <f>TRUNC(K128*C128,0)</f>
        <v>#REF!</v>
      </c>
      <c r="M128" s="26" t="s">
        <v>788</v>
      </c>
      <c r="N128" t="s">
        <v>788</v>
      </c>
      <c r="P128" t="s">
        <v>652</v>
      </c>
      <c r="Q128" t="s">
        <v>788</v>
      </c>
      <c r="R128" t="s">
        <v>473</v>
      </c>
      <c r="BI128" s="23" t="str">
        <f>HYPERLINK("#내역서!A136","B05 →")</f>
        <v>B05 →</v>
      </c>
    </row>
    <row r="129" spans="1:61" s="122" customFormat="1" ht="23.1" customHeight="1">
      <c r="A129" s="26"/>
      <c r="B129" s="26"/>
      <c r="C129" s="26"/>
      <c r="D129" s="26"/>
      <c r="E129" s="28"/>
      <c r="F129" s="28"/>
      <c r="G129" s="28"/>
      <c r="H129" s="28"/>
      <c r="I129" s="28"/>
      <c r="J129" s="28"/>
      <c r="K129" s="28"/>
      <c r="L129" s="28"/>
      <c r="M129" s="26"/>
      <c r="BI129" s="23"/>
    </row>
    <row r="130" spans="1:61" s="122" customFormat="1" ht="23.1" customHeight="1">
      <c r="A130" s="26"/>
      <c r="B130" s="26"/>
      <c r="C130" s="26"/>
      <c r="D130" s="26"/>
      <c r="E130" s="28"/>
      <c r="F130" s="28"/>
      <c r="G130" s="28"/>
      <c r="H130" s="28"/>
      <c r="I130" s="28"/>
      <c r="J130" s="28"/>
      <c r="K130" s="28"/>
      <c r="L130" s="28"/>
      <c r="M130" s="26"/>
      <c r="BI130" s="23"/>
    </row>
    <row r="131" spans="1:61" s="122" customFormat="1" ht="23.1" customHeight="1">
      <c r="A131" s="26"/>
      <c r="B131" s="26"/>
      <c r="C131" s="26"/>
      <c r="D131" s="26"/>
      <c r="E131" s="28"/>
      <c r="F131" s="28"/>
      <c r="G131" s="28"/>
      <c r="H131" s="28"/>
      <c r="I131" s="28"/>
      <c r="J131" s="28"/>
      <c r="K131" s="28"/>
      <c r="L131" s="28"/>
      <c r="M131" s="26"/>
      <c r="BI131" s="23"/>
    </row>
    <row r="132" spans="1:61" s="122" customFormat="1" ht="23.1" customHeight="1">
      <c r="A132" s="26"/>
      <c r="B132" s="26"/>
      <c r="C132" s="26"/>
      <c r="D132" s="26"/>
      <c r="E132" s="28"/>
      <c r="F132" s="28"/>
      <c r="G132" s="28"/>
      <c r="H132" s="28"/>
      <c r="I132" s="28"/>
      <c r="J132" s="28"/>
      <c r="K132" s="28"/>
      <c r="L132" s="28"/>
      <c r="M132" s="26"/>
      <c r="BI132" s="23"/>
    </row>
    <row r="133" spans="1:61" s="122" customFormat="1" ht="23.1" customHeight="1">
      <c r="A133" s="26"/>
      <c r="B133" s="26"/>
      <c r="C133" s="26"/>
      <c r="D133" s="26"/>
      <c r="E133" s="28"/>
      <c r="F133" s="28"/>
      <c r="G133" s="28"/>
      <c r="H133" s="28"/>
      <c r="I133" s="28"/>
      <c r="J133" s="28"/>
      <c r="K133" s="28"/>
      <c r="L133" s="28"/>
      <c r="M133" s="26"/>
      <c r="BI133" s="23"/>
    </row>
    <row r="134" spans="1:61" s="122" customFormat="1" ht="23.1" customHeight="1">
      <c r="A134" s="26"/>
      <c r="B134" s="26"/>
      <c r="C134" s="26"/>
      <c r="D134" s="26"/>
      <c r="E134" s="28"/>
      <c r="F134" s="28"/>
      <c r="G134" s="28"/>
      <c r="H134" s="28"/>
      <c r="I134" s="28"/>
      <c r="J134" s="28"/>
      <c r="K134" s="28"/>
      <c r="L134" s="28"/>
      <c r="M134" s="26"/>
      <c r="BI134" s="23"/>
    </row>
    <row r="135" spans="1:61" s="122" customFormat="1" ht="23.1" customHeight="1">
      <c r="A135" s="26"/>
      <c r="B135" s="26"/>
      <c r="C135" s="26"/>
      <c r="D135" s="26"/>
      <c r="E135" s="28"/>
      <c r="F135" s="28"/>
      <c r="G135" s="28"/>
      <c r="H135" s="28"/>
      <c r="I135" s="28"/>
      <c r="J135" s="28"/>
      <c r="K135" s="28"/>
      <c r="L135" s="28"/>
      <c r="M135" s="26"/>
      <c r="BI135" s="23"/>
    </row>
    <row r="136" spans="1:61" s="122" customFormat="1" ht="23.1" customHeight="1">
      <c r="A136" s="26"/>
      <c r="B136" s="26"/>
      <c r="C136" s="26"/>
      <c r="D136" s="26"/>
      <c r="E136" s="28"/>
      <c r="F136" s="28"/>
      <c r="G136" s="28"/>
      <c r="H136" s="28"/>
      <c r="I136" s="28"/>
      <c r="J136" s="28"/>
      <c r="K136" s="28"/>
      <c r="L136" s="28"/>
      <c r="M136" s="26"/>
      <c r="BI136" s="23"/>
    </row>
    <row r="137" spans="1:61" s="122" customFormat="1" ht="23.1" customHeight="1">
      <c r="A137" s="26"/>
      <c r="B137" s="26"/>
      <c r="C137" s="26"/>
      <c r="D137" s="26"/>
      <c r="E137" s="28"/>
      <c r="F137" s="28"/>
      <c r="G137" s="28"/>
      <c r="H137" s="28"/>
      <c r="I137" s="28"/>
      <c r="J137" s="28"/>
      <c r="K137" s="28"/>
      <c r="L137" s="28"/>
      <c r="M137" s="26"/>
      <c r="BI137" s="23"/>
    </row>
    <row r="138" spans="1:61" s="122" customFormat="1" ht="23.1" customHeight="1">
      <c r="A138" s="26"/>
      <c r="B138" s="26"/>
      <c r="C138" s="26"/>
      <c r="D138" s="26"/>
      <c r="E138" s="28"/>
      <c r="F138" s="28"/>
      <c r="G138" s="28"/>
      <c r="H138" s="28"/>
      <c r="I138" s="28"/>
      <c r="J138" s="28"/>
      <c r="K138" s="28"/>
      <c r="L138" s="28"/>
      <c r="M138" s="26"/>
      <c r="BI138" s="23"/>
    </row>
    <row r="139" spans="1:61" s="122" customFormat="1" ht="23.1" customHeight="1">
      <c r="A139" s="26"/>
      <c r="B139" s="26"/>
      <c r="C139" s="26"/>
      <c r="D139" s="26"/>
      <c r="E139" s="28"/>
      <c r="F139" s="28"/>
      <c r="G139" s="28"/>
      <c r="H139" s="28"/>
      <c r="I139" s="28"/>
      <c r="J139" s="28"/>
      <c r="K139" s="28"/>
      <c r="L139" s="28"/>
      <c r="M139" s="26"/>
      <c r="BI139" s="23"/>
    </row>
    <row r="140" spans="1:61" s="122" customFormat="1" ht="23.1" customHeight="1">
      <c r="A140" s="26"/>
      <c r="B140" s="26"/>
      <c r="C140" s="26"/>
      <c r="D140" s="26"/>
      <c r="E140" s="28"/>
      <c r="F140" s="28"/>
      <c r="G140" s="28"/>
      <c r="H140" s="28"/>
      <c r="I140" s="28"/>
      <c r="J140" s="28"/>
      <c r="K140" s="28"/>
      <c r="L140" s="28"/>
      <c r="M140" s="26"/>
      <c r="BI140" s="23"/>
    </row>
    <row r="141" spans="1:61" s="122" customFormat="1" ht="23.1" customHeight="1">
      <c r="A141" s="26"/>
      <c r="B141" s="26"/>
      <c r="C141" s="26"/>
      <c r="D141" s="26"/>
      <c r="E141" s="28"/>
      <c r="F141" s="28"/>
      <c r="G141" s="28"/>
      <c r="H141" s="28"/>
      <c r="I141" s="28"/>
      <c r="J141" s="28"/>
      <c r="K141" s="28"/>
      <c r="L141" s="28"/>
      <c r="M141" s="26"/>
      <c r="BI141" s="23"/>
    </row>
    <row r="142" spans="1:61" ht="23.1" customHeight="1">
      <c r="A142" s="26" t="s">
        <v>342</v>
      </c>
      <c r="B142" s="26" t="s">
        <v>788</v>
      </c>
      <c r="C142" s="26"/>
      <c r="D142" s="26" t="s">
        <v>788</v>
      </c>
      <c r="E142" s="28">
        <f t="shared" si="18"/>
        <v>0</v>
      </c>
      <c r="F142" s="28">
        <f t="shared" si="17"/>
        <v>0</v>
      </c>
      <c r="G142" s="29"/>
      <c r="H142" s="28">
        <v>0</v>
      </c>
      <c r="I142" s="29"/>
      <c r="J142" s="28">
        <v>0</v>
      </c>
      <c r="K142" s="29"/>
      <c r="L142" s="28">
        <v>0</v>
      </c>
      <c r="M142" s="26" t="s">
        <v>788</v>
      </c>
      <c r="N142" t="s">
        <v>788</v>
      </c>
      <c r="P142" t="s">
        <v>100</v>
      </c>
      <c r="Q142" t="s">
        <v>519</v>
      </c>
      <c r="R142" t="s">
        <v>788</v>
      </c>
    </row>
    <row r="143" spans="1:61" ht="23.1" customHeight="1">
      <c r="A143" s="26" t="s">
        <v>226</v>
      </c>
      <c r="B143" s="26" t="s">
        <v>788</v>
      </c>
      <c r="C143" s="26">
        <v>1</v>
      </c>
      <c r="D143" s="26" t="s">
        <v>632</v>
      </c>
      <c r="E143" s="27"/>
      <c r="F143" s="28" t="e">
        <f t="shared" ref="F143:F146" si="19">H143+J143+L143</f>
        <v>#REF!</v>
      </c>
      <c r="G143" s="27"/>
      <c r="H143" s="28" t="e">
        <f>TRUNC(H144+H145+H146,0)</f>
        <v>#REF!</v>
      </c>
      <c r="I143" s="27"/>
      <c r="J143" s="28" t="e">
        <f>TRUNC(J144+J145+J146,0)</f>
        <v>#REF!</v>
      </c>
      <c r="K143" s="27"/>
      <c r="L143" s="28" t="e">
        <f>TRUNC(L144+L145+L146,0)</f>
        <v>#REF!</v>
      </c>
      <c r="M143" s="26" t="s">
        <v>788</v>
      </c>
      <c r="N143" t="s">
        <v>788</v>
      </c>
      <c r="O143" t="s">
        <v>444</v>
      </c>
    </row>
    <row r="144" spans="1:61" ht="23.1" customHeight="1">
      <c r="A144" s="26" t="s">
        <v>250</v>
      </c>
      <c r="B144" s="26" t="s">
        <v>465</v>
      </c>
      <c r="C144" s="26">
        <v>70</v>
      </c>
      <c r="D144" s="26" t="s">
        <v>178</v>
      </c>
      <c r="E144" s="28" t="e">
        <f>G144+I144+K144</f>
        <v>#REF!</v>
      </c>
      <c r="F144" s="28" t="e">
        <f t="shared" si="19"/>
        <v>#REF!</v>
      </c>
      <c r="G144" s="28" t="e">
        <f>#REF!</f>
        <v>#REF!</v>
      </c>
      <c r="H144" s="28" t="e">
        <f>TRUNC(G144*C144,0)</f>
        <v>#REF!</v>
      </c>
      <c r="I144" s="28" t="e">
        <f>#REF!</f>
        <v>#REF!</v>
      </c>
      <c r="J144" s="28" t="e">
        <f>TRUNC(I144*C144,0)</f>
        <v>#REF!</v>
      </c>
      <c r="K144" s="28" t="e">
        <f>#REF!</f>
        <v>#REF!</v>
      </c>
      <c r="L144" s="28" t="e">
        <f>TRUNC(K144*C144,0)</f>
        <v>#REF!</v>
      </c>
      <c r="M144" s="26" t="s">
        <v>648</v>
      </c>
      <c r="N144" t="s">
        <v>788</v>
      </c>
      <c r="P144" t="s">
        <v>118</v>
      </c>
      <c r="Q144" t="s">
        <v>788</v>
      </c>
      <c r="R144" t="s">
        <v>524</v>
      </c>
      <c r="T144" t="s">
        <v>507</v>
      </c>
      <c r="BI144" s="23" t="str">
        <f>HYPERLINK("#일위대가목록!A16","SAAA0060 →")</f>
        <v>SAAA0060 →</v>
      </c>
    </row>
    <row r="145" spans="1:61" ht="23.1" customHeight="1">
      <c r="A145" s="26" t="s">
        <v>694</v>
      </c>
      <c r="B145" s="26" t="s">
        <v>145</v>
      </c>
      <c r="C145" s="26">
        <v>3</v>
      </c>
      <c r="D145" s="26" t="s">
        <v>178</v>
      </c>
      <c r="E145" s="28" t="e">
        <f>G145+I145+K145</f>
        <v>#REF!</v>
      </c>
      <c r="F145" s="28" t="e">
        <f t="shared" si="19"/>
        <v>#REF!</v>
      </c>
      <c r="G145" s="28" t="e">
        <f>#REF!</f>
        <v>#REF!</v>
      </c>
      <c r="H145" s="28" t="e">
        <f>TRUNC(G145*C145,0)</f>
        <v>#REF!</v>
      </c>
      <c r="I145" s="28" t="e">
        <f>#REF!</f>
        <v>#REF!</v>
      </c>
      <c r="J145" s="28" t="e">
        <f>TRUNC(I145*C145,0)</f>
        <v>#REF!</v>
      </c>
      <c r="K145" s="28" t="e">
        <f>#REF!</f>
        <v>#REF!</v>
      </c>
      <c r="L145" s="28" t="e">
        <f>TRUNC(K145*C145,0)</f>
        <v>#REF!</v>
      </c>
      <c r="M145" s="26" t="s">
        <v>220</v>
      </c>
      <c r="N145" t="s">
        <v>788</v>
      </c>
      <c r="P145" t="s">
        <v>676</v>
      </c>
      <c r="Q145" t="s">
        <v>788</v>
      </c>
      <c r="R145" t="s">
        <v>708</v>
      </c>
      <c r="T145" t="s">
        <v>507</v>
      </c>
      <c r="BI145" s="23" t="str">
        <f>HYPERLINK("#일위대가목록!A17","SAAA0070 →")</f>
        <v>SAAA0070 →</v>
      </c>
    </row>
    <row r="146" spans="1:61" ht="23.1" customHeight="1">
      <c r="A146" s="26" t="s">
        <v>575</v>
      </c>
      <c r="B146" s="26" t="s">
        <v>294</v>
      </c>
      <c r="C146" s="26">
        <v>108</v>
      </c>
      <c r="D146" s="26" t="s">
        <v>588</v>
      </c>
      <c r="E146" s="28" t="e">
        <f>G146+I146+K146</f>
        <v>#REF!</v>
      </c>
      <c r="F146" s="28" t="e">
        <f t="shared" si="19"/>
        <v>#REF!</v>
      </c>
      <c r="G146" s="28" t="e">
        <f>#REF!</f>
        <v>#REF!</v>
      </c>
      <c r="H146" s="28" t="e">
        <f>TRUNC(G146*C146,0)</f>
        <v>#REF!</v>
      </c>
      <c r="I146" s="28" t="e">
        <f>#REF!</f>
        <v>#REF!</v>
      </c>
      <c r="J146" s="28" t="e">
        <f>TRUNC(I146*C146,0)</f>
        <v>#REF!</v>
      </c>
      <c r="K146" s="28" t="e">
        <f>#REF!</f>
        <v>#REF!</v>
      </c>
      <c r="L146" s="28" t="e">
        <f>TRUNC(K146*C146,0)</f>
        <v>#REF!</v>
      </c>
      <c r="M146" s="26" t="s">
        <v>351</v>
      </c>
      <c r="N146" t="s">
        <v>788</v>
      </c>
      <c r="P146" t="s">
        <v>498</v>
      </c>
      <c r="Q146" t="s">
        <v>788</v>
      </c>
      <c r="R146" t="s">
        <v>133</v>
      </c>
      <c r="T146" t="s">
        <v>507</v>
      </c>
      <c r="BI146" s="23" t="str">
        <f>HYPERLINK("#일위대가목록!A13","SAAA0040 →")</f>
        <v>SAAA0040 →</v>
      </c>
    </row>
    <row r="147" spans="1:61" ht="23.1" customHeight="1">
      <c r="A147" s="29"/>
      <c r="B147" s="29"/>
      <c r="C147" s="29"/>
      <c r="D147" s="29"/>
      <c r="E147" s="29"/>
      <c r="F147" s="29"/>
      <c r="G147" s="29"/>
      <c r="H147" s="29"/>
      <c r="I147" s="29"/>
      <c r="J147" s="29"/>
      <c r="K147" s="29"/>
      <c r="L147" s="29"/>
      <c r="M147" s="29"/>
    </row>
    <row r="148" spans="1:61" ht="23.1" customHeight="1">
      <c r="A148" s="26" t="s">
        <v>240</v>
      </c>
      <c r="B148" s="26" t="s">
        <v>788</v>
      </c>
      <c r="C148" s="26">
        <v>1</v>
      </c>
      <c r="D148" s="26" t="s">
        <v>632</v>
      </c>
      <c r="E148" s="27"/>
      <c r="F148" s="28" t="e">
        <f t="shared" ref="F148:F151" si="20">H148+J148+L148</f>
        <v>#REF!</v>
      </c>
      <c r="G148" s="27"/>
      <c r="H148" s="28" t="e">
        <f>TRUNC(H149+H150+H151,0)</f>
        <v>#REF!</v>
      </c>
      <c r="I148" s="27"/>
      <c r="J148" s="28" t="e">
        <f>TRUNC(J149+J150+J151,0)</f>
        <v>#REF!</v>
      </c>
      <c r="K148" s="27"/>
      <c r="L148" s="28" t="e">
        <f>TRUNC(L149+L150+L151,0)</f>
        <v>#REF!</v>
      </c>
      <c r="M148" s="26" t="s">
        <v>788</v>
      </c>
      <c r="N148" t="s">
        <v>788</v>
      </c>
      <c r="O148" t="s">
        <v>168</v>
      </c>
    </row>
    <row r="149" spans="1:61" ht="23.1" customHeight="1">
      <c r="A149" s="26" t="s">
        <v>148</v>
      </c>
      <c r="B149" s="26" t="s">
        <v>111</v>
      </c>
      <c r="C149" s="26">
        <v>1</v>
      </c>
      <c r="D149" s="26" t="s">
        <v>512</v>
      </c>
      <c r="E149" s="28" t="e">
        <f>G149+I149+K149</f>
        <v>#REF!</v>
      </c>
      <c r="F149" s="28" t="e">
        <f t="shared" si="20"/>
        <v>#REF!</v>
      </c>
      <c r="G149" s="28" t="e">
        <f>#REF!</f>
        <v>#REF!</v>
      </c>
      <c r="H149" s="28" t="e">
        <f>TRUNC(G149*C149,0)</f>
        <v>#REF!</v>
      </c>
      <c r="I149" s="28" t="e">
        <f>#REF!</f>
        <v>#REF!</v>
      </c>
      <c r="J149" s="28" t="e">
        <f>TRUNC(I149*C149,0)</f>
        <v>#REF!</v>
      </c>
      <c r="K149" s="28" t="e">
        <f>#REF!</f>
        <v>#REF!</v>
      </c>
      <c r="L149" s="28" t="e">
        <f>TRUNC(K149*C149,0)</f>
        <v>#REF!</v>
      </c>
      <c r="M149" s="26" t="s">
        <v>651</v>
      </c>
      <c r="N149" t="s">
        <v>788</v>
      </c>
      <c r="P149" t="s">
        <v>118</v>
      </c>
      <c r="Q149" t="s">
        <v>788</v>
      </c>
      <c r="R149" t="s">
        <v>17</v>
      </c>
      <c r="T149" t="s">
        <v>507</v>
      </c>
      <c r="BI149" s="23" t="str">
        <f>HYPERLINK("#일위대가목록!A18","SAAA1010 →")</f>
        <v>SAAA1010 →</v>
      </c>
    </row>
    <row r="150" spans="1:61" ht="23.1" customHeight="1">
      <c r="A150" s="26" t="s">
        <v>174</v>
      </c>
      <c r="B150" s="26" t="s">
        <v>645</v>
      </c>
      <c r="C150" s="26">
        <v>1</v>
      </c>
      <c r="D150" s="26" t="s">
        <v>512</v>
      </c>
      <c r="E150" s="28" t="e">
        <f>G150+I150+K150</f>
        <v>#REF!</v>
      </c>
      <c r="F150" s="28" t="e">
        <f t="shared" si="20"/>
        <v>#REF!</v>
      </c>
      <c r="G150" s="28" t="e">
        <f>#REF!</f>
        <v>#REF!</v>
      </c>
      <c r="H150" s="28" t="e">
        <f>TRUNC(G150*C150,0)</f>
        <v>#REF!</v>
      </c>
      <c r="I150" s="28" t="e">
        <f>#REF!</f>
        <v>#REF!</v>
      </c>
      <c r="J150" s="28" t="e">
        <f>TRUNC(I150*C150,0)</f>
        <v>#REF!</v>
      </c>
      <c r="K150" s="28" t="e">
        <f>#REF!</f>
        <v>#REF!</v>
      </c>
      <c r="L150" s="28" t="e">
        <f>TRUNC(K150*C150,0)</f>
        <v>#REF!</v>
      </c>
      <c r="M150" s="26" t="s">
        <v>127</v>
      </c>
      <c r="N150" t="s">
        <v>788</v>
      </c>
      <c r="P150" t="s">
        <v>469</v>
      </c>
      <c r="Q150" t="s">
        <v>788</v>
      </c>
      <c r="R150" t="s">
        <v>50</v>
      </c>
      <c r="T150" t="s">
        <v>507</v>
      </c>
      <c r="BI150" s="23" t="str">
        <f>HYPERLINK("#일위대가목록!A74","SXAAG3010 →")</f>
        <v>SXAAG3010 →</v>
      </c>
    </row>
    <row r="151" spans="1:61" ht="23.1" customHeight="1">
      <c r="A151" s="26" t="s">
        <v>720</v>
      </c>
      <c r="B151" s="26" t="s">
        <v>753</v>
      </c>
      <c r="C151" s="26">
        <v>13</v>
      </c>
      <c r="D151" s="26" t="s">
        <v>484</v>
      </c>
      <c r="E151" s="28" t="e">
        <f>G151+I151+K151</f>
        <v>#REF!</v>
      </c>
      <c r="F151" s="28" t="e">
        <f t="shared" si="20"/>
        <v>#REF!</v>
      </c>
      <c r="G151" s="28" t="e">
        <f>#REF!</f>
        <v>#REF!</v>
      </c>
      <c r="H151" s="28" t="e">
        <f>TRUNC(G151*C151,0)</f>
        <v>#REF!</v>
      </c>
      <c r="I151" s="28" t="e">
        <f>#REF!</f>
        <v>#REF!</v>
      </c>
      <c r="J151" s="28" t="e">
        <f>TRUNC(I151*C151,0)</f>
        <v>#REF!</v>
      </c>
      <c r="K151" s="28" t="e">
        <f>#REF!</f>
        <v>#REF!</v>
      </c>
      <c r="L151" s="28" t="e">
        <f>TRUNC(K151*C151,0)</f>
        <v>#REF!</v>
      </c>
      <c r="M151" s="26" t="s">
        <v>354</v>
      </c>
      <c r="N151" t="s">
        <v>788</v>
      </c>
      <c r="P151" t="s">
        <v>676</v>
      </c>
      <c r="Q151" t="s">
        <v>788</v>
      </c>
      <c r="R151" t="s">
        <v>614</v>
      </c>
      <c r="T151" t="s">
        <v>507</v>
      </c>
      <c r="BI151" s="23" t="str">
        <f>HYPERLINK("#일위대가목록!A19","SAAA1020 →")</f>
        <v>SAAA1020 →</v>
      </c>
    </row>
    <row r="152" spans="1:61" ht="23.1" customHeight="1">
      <c r="A152" s="29"/>
      <c r="B152" s="29"/>
      <c r="C152" s="29"/>
      <c r="D152" s="29"/>
      <c r="E152" s="29"/>
      <c r="F152" s="29"/>
      <c r="G152" s="29"/>
      <c r="H152" s="29"/>
      <c r="I152" s="29"/>
      <c r="J152" s="29"/>
      <c r="K152" s="29"/>
      <c r="L152" s="29"/>
      <c r="M152" s="29"/>
    </row>
    <row r="153" spans="1:61" ht="23.1" customHeight="1">
      <c r="A153" s="26" t="s">
        <v>232</v>
      </c>
      <c r="B153" s="26" t="s">
        <v>788</v>
      </c>
      <c r="C153" s="26">
        <v>1</v>
      </c>
      <c r="D153" s="26" t="s">
        <v>632</v>
      </c>
      <c r="E153" s="27"/>
      <c r="F153" s="28" t="e">
        <f>H153+J153+L153</f>
        <v>#REF!</v>
      </c>
      <c r="G153" s="27"/>
      <c r="H153" s="28" t="e">
        <f>TRUNC(H154+H155,0)</f>
        <v>#REF!</v>
      </c>
      <c r="I153" s="27"/>
      <c r="J153" s="28" t="e">
        <f>TRUNC(J154+J155,0)</f>
        <v>#REF!</v>
      </c>
      <c r="K153" s="27"/>
      <c r="L153" s="28" t="e">
        <f>TRUNC(L154+L155,0)</f>
        <v>#REF!</v>
      </c>
      <c r="M153" s="26" t="s">
        <v>788</v>
      </c>
      <c r="N153" t="s">
        <v>788</v>
      </c>
      <c r="O153" t="s">
        <v>523</v>
      </c>
    </row>
    <row r="154" spans="1:61" ht="23.1" customHeight="1">
      <c r="A154" s="26" t="s">
        <v>525</v>
      </c>
      <c r="B154" s="26" t="s">
        <v>317</v>
      </c>
      <c r="C154" s="26">
        <v>4</v>
      </c>
      <c r="D154" s="26" t="s">
        <v>178</v>
      </c>
      <c r="E154" s="28" t="e">
        <f>G154+I154+K154</f>
        <v>#REF!</v>
      </c>
      <c r="F154" s="28" t="e">
        <f>H154+J154+L154</f>
        <v>#REF!</v>
      </c>
      <c r="G154" s="28" t="e">
        <f>#REF!</f>
        <v>#REF!</v>
      </c>
      <c r="H154" s="28" t="e">
        <f>TRUNC(G154*C154,0)</f>
        <v>#REF!</v>
      </c>
      <c r="I154" s="28" t="e">
        <f>#REF!</f>
        <v>#REF!</v>
      </c>
      <c r="J154" s="28" t="e">
        <f>TRUNC(I154*C154,0)</f>
        <v>#REF!</v>
      </c>
      <c r="K154" s="28" t="e">
        <f>#REF!</f>
        <v>#REF!</v>
      </c>
      <c r="L154" s="28" t="e">
        <f>TRUNC(K154*C154,0)</f>
        <v>#REF!</v>
      </c>
      <c r="M154" s="26" t="s">
        <v>237</v>
      </c>
      <c r="N154" t="s">
        <v>788</v>
      </c>
      <c r="P154" t="s">
        <v>118</v>
      </c>
      <c r="Q154" t="s">
        <v>788</v>
      </c>
      <c r="R154" t="s">
        <v>714</v>
      </c>
      <c r="T154" t="s">
        <v>507</v>
      </c>
      <c r="BI154" s="23" t="str">
        <f>HYPERLINK("#일위대가목록!A21","SAAA2010 →")</f>
        <v>SAAA2010 →</v>
      </c>
    </row>
    <row r="155" spans="1:61" ht="23.1" hidden="1" customHeight="1">
      <c r="A155" s="26" t="s">
        <v>78</v>
      </c>
      <c r="B155" s="26" t="s">
        <v>264</v>
      </c>
      <c r="C155" s="26">
        <v>0</v>
      </c>
      <c r="D155" s="26" t="s">
        <v>178</v>
      </c>
      <c r="E155" s="28" t="e">
        <f>G155+I155+K155</f>
        <v>#REF!</v>
      </c>
      <c r="F155" s="28" t="e">
        <f>H155+J155+L155</f>
        <v>#REF!</v>
      </c>
      <c r="G155" s="28" t="e">
        <f>#REF!</f>
        <v>#REF!</v>
      </c>
      <c r="H155" s="28" t="e">
        <f>TRUNC(G155*C155,0)</f>
        <v>#REF!</v>
      </c>
      <c r="I155" s="28" t="e">
        <f>#REF!</f>
        <v>#REF!</v>
      </c>
      <c r="J155" s="28" t="e">
        <f>TRUNC(I155*C155,0)</f>
        <v>#REF!</v>
      </c>
      <c r="K155" s="28" t="e">
        <f>#REF!</f>
        <v>#REF!</v>
      </c>
      <c r="L155" s="28" t="e">
        <f>TRUNC(K155*C155,0)</f>
        <v>#REF!</v>
      </c>
      <c r="M155" s="26" t="s">
        <v>639</v>
      </c>
      <c r="N155" t="s">
        <v>788</v>
      </c>
      <c r="P155" t="s">
        <v>676</v>
      </c>
      <c r="Q155" t="s">
        <v>788</v>
      </c>
      <c r="R155" t="s">
        <v>144</v>
      </c>
      <c r="T155" t="s">
        <v>507</v>
      </c>
      <c r="BI155" s="23" t="str">
        <f>HYPERLINK("#일위대가목록!A22","SAAA2020 →")</f>
        <v>SAAA2020 →</v>
      </c>
    </row>
    <row r="156" spans="1:61" s="122" customFormat="1" ht="23.1" customHeight="1">
      <c r="A156" s="26"/>
      <c r="B156" s="26"/>
      <c r="C156" s="26"/>
      <c r="D156" s="26"/>
      <c r="E156" s="28"/>
      <c r="F156" s="28"/>
      <c r="G156" s="28"/>
      <c r="H156" s="28"/>
      <c r="I156" s="28"/>
      <c r="J156" s="28"/>
      <c r="K156" s="28"/>
      <c r="L156" s="28"/>
      <c r="M156" s="26"/>
      <c r="BI156" s="23"/>
    </row>
    <row r="157" spans="1:61" ht="21" customHeight="1">
      <c r="A157" s="26" t="s">
        <v>32</v>
      </c>
      <c r="B157" s="26" t="s">
        <v>788</v>
      </c>
      <c r="C157" s="26">
        <v>1</v>
      </c>
      <c r="D157" s="26" t="s">
        <v>632</v>
      </c>
      <c r="E157" s="27"/>
      <c r="F157" s="28" t="e">
        <f t="shared" ref="F157:F164" si="21">H157+J157+L157</f>
        <v>#REF!</v>
      </c>
      <c r="G157" s="27"/>
      <c r="H157" s="28" t="e">
        <f>TRUNC(H158+H159+H160+H164,0)</f>
        <v>#REF!</v>
      </c>
      <c r="I157" s="27"/>
      <c r="J157" s="28" t="e">
        <f>TRUNC(J158+J159+J160+J164,0)</f>
        <v>#REF!</v>
      </c>
      <c r="K157" s="27"/>
      <c r="L157" s="28" t="e">
        <f>TRUNC(L158+L159+L160+L164,0)</f>
        <v>#REF!</v>
      </c>
      <c r="M157" s="26" t="s">
        <v>788</v>
      </c>
      <c r="N157" t="s">
        <v>788</v>
      </c>
      <c r="O157" t="s">
        <v>19</v>
      </c>
    </row>
    <row r="158" spans="1:61" ht="21" customHeight="1">
      <c r="A158" s="26" t="s">
        <v>773</v>
      </c>
      <c r="B158" s="26" t="s">
        <v>437</v>
      </c>
      <c r="C158" s="26">
        <v>1</v>
      </c>
      <c r="D158" s="26" t="s">
        <v>512</v>
      </c>
      <c r="E158" s="28" t="e">
        <f t="shared" ref="E158:E164" si="22">G158+I158+K158</f>
        <v>#REF!</v>
      </c>
      <c r="F158" s="28" t="e">
        <f t="shared" si="21"/>
        <v>#REF!</v>
      </c>
      <c r="G158" s="28" t="e">
        <f>#REF!</f>
        <v>#REF!</v>
      </c>
      <c r="H158" s="28" t="e">
        <f t="shared" ref="H158:H164" si="23">TRUNC(G158*C158,0)</f>
        <v>#REF!</v>
      </c>
      <c r="I158" s="28">
        <v>0</v>
      </c>
      <c r="J158" s="28"/>
      <c r="K158" s="28">
        <v>0</v>
      </c>
      <c r="L158" s="28"/>
      <c r="M158" s="26" t="s">
        <v>340</v>
      </c>
      <c r="N158" t="s">
        <v>788</v>
      </c>
      <c r="P158" t="s">
        <v>118</v>
      </c>
      <c r="Q158" t="s">
        <v>788</v>
      </c>
      <c r="R158" t="s">
        <v>340</v>
      </c>
      <c r="BI158" s="23" t="str">
        <f>HYPERLINK("#자재조서!A51","MZTAA2687 →")</f>
        <v>MZTAA2687 →</v>
      </c>
    </row>
    <row r="159" spans="1:61" ht="21" customHeight="1">
      <c r="A159" s="26" t="s">
        <v>199</v>
      </c>
      <c r="B159" s="26" t="s">
        <v>628</v>
      </c>
      <c r="C159" s="26">
        <v>1</v>
      </c>
      <c r="D159" s="26" t="s">
        <v>512</v>
      </c>
      <c r="E159" s="28" t="e">
        <f t="shared" si="22"/>
        <v>#REF!</v>
      </c>
      <c r="F159" s="28" t="e">
        <f t="shared" si="21"/>
        <v>#REF!</v>
      </c>
      <c r="G159" s="28" t="e">
        <f>#REF!</f>
        <v>#REF!</v>
      </c>
      <c r="H159" s="28" t="e">
        <f t="shared" si="23"/>
        <v>#REF!</v>
      </c>
      <c r="I159" s="28">
        <v>0</v>
      </c>
      <c r="J159" s="28"/>
      <c r="K159" s="28">
        <v>0</v>
      </c>
      <c r="L159" s="28"/>
      <c r="M159" s="26" t="s">
        <v>774</v>
      </c>
      <c r="N159" t="s">
        <v>788</v>
      </c>
      <c r="P159" t="s">
        <v>676</v>
      </c>
      <c r="Q159" t="s">
        <v>788</v>
      </c>
      <c r="R159" t="s">
        <v>774</v>
      </c>
      <c r="BI159" s="23" t="str">
        <f>HYPERLINK("#자재조서!A52","MZTAA2700 →")</f>
        <v>MZTAA2700 →</v>
      </c>
    </row>
    <row r="160" spans="1:61" ht="21" customHeight="1">
      <c r="A160" s="26" t="s">
        <v>781</v>
      </c>
      <c r="B160" s="26" t="s">
        <v>345</v>
      </c>
      <c r="C160" s="26">
        <v>12</v>
      </c>
      <c r="D160" s="26" t="s">
        <v>484</v>
      </c>
      <c r="E160" s="28" t="e">
        <f t="shared" si="22"/>
        <v>#REF!</v>
      </c>
      <c r="F160" s="28" t="e">
        <f t="shared" si="21"/>
        <v>#REF!</v>
      </c>
      <c r="G160" s="28" t="e">
        <f>#REF!</f>
        <v>#REF!</v>
      </c>
      <c r="H160" s="28" t="e">
        <f t="shared" si="23"/>
        <v>#REF!</v>
      </c>
      <c r="I160" s="28" t="e">
        <f>#REF!</f>
        <v>#REF!</v>
      </c>
      <c r="J160" s="28" t="e">
        <f>TRUNC(I160*C160,0)</f>
        <v>#REF!</v>
      </c>
      <c r="K160" s="28" t="e">
        <f>#REF!</f>
        <v>#REF!</v>
      </c>
      <c r="L160" s="28" t="e">
        <f>TRUNC(K160*C160,0)</f>
        <v>#REF!</v>
      </c>
      <c r="M160" s="26" t="s">
        <v>302</v>
      </c>
      <c r="N160" t="s">
        <v>788</v>
      </c>
      <c r="P160" t="s">
        <v>274</v>
      </c>
      <c r="Q160" t="s">
        <v>788</v>
      </c>
      <c r="R160" t="s">
        <v>233</v>
      </c>
      <c r="T160" t="s">
        <v>507</v>
      </c>
      <c r="BI160" s="23" t="str">
        <f>HYPERLINK("#일위대가목록!A27","SAAA3045 →")</f>
        <v>SAAA3045 →</v>
      </c>
    </row>
    <row r="161" spans="1:61" ht="21" hidden="1" customHeight="1">
      <c r="A161" s="26" t="s">
        <v>24</v>
      </c>
      <c r="B161" s="26" t="s">
        <v>684</v>
      </c>
      <c r="C161" s="26">
        <v>0</v>
      </c>
      <c r="D161" s="26" t="s">
        <v>512</v>
      </c>
      <c r="E161" s="28" t="e">
        <f t="shared" si="22"/>
        <v>#REF!</v>
      </c>
      <c r="F161" s="28" t="e">
        <f t="shared" si="21"/>
        <v>#REF!</v>
      </c>
      <c r="G161" s="28" t="e">
        <f>TRUNC(#REF!*0,0)</f>
        <v>#REF!</v>
      </c>
      <c r="H161" s="28" t="e">
        <f t="shared" si="23"/>
        <v>#REF!</v>
      </c>
      <c r="I161" s="28">
        <v>0</v>
      </c>
      <c r="J161" s="28"/>
      <c r="K161" s="28">
        <v>0</v>
      </c>
      <c r="L161" s="28"/>
      <c r="M161" s="26" t="s">
        <v>597</v>
      </c>
      <c r="N161" t="s">
        <v>788</v>
      </c>
      <c r="P161" t="s">
        <v>498</v>
      </c>
      <c r="Q161" t="s">
        <v>519</v>
      </c>
      <c r="R161" t="s">
        <v>597</v>
      </c>
      <c r="W161" t="s">
        <v>464</v>
      </c>
      <c r="BI161" s="23" t="str">
        <f>HYPERLINK("#자재조서!A61","MZTAA2840 →")</f>
        <v>MZTAA2840 →</v>
      </c>
    </row>
    <row r="162" spans="1:61" ht="21" hidden="1" customHeight="1">
      <c r="A162" s="26" t="s">
        <v>310</v>
      </c>
      <c r="B162" s="26" t="s">
        <v>7</v>
      </c>
      <c r="C162" s="26">
        <v>0</v>
      </c>
      <c r="D162" s="26" t="s">
        <v>512</v>
      </c>
      <c r="E162" s="28" t="e">
        <f t="shared" si="22"/>
        <v>#REF!</v>
      </c>
      <c r="F162" s="28" t="e">
        <f t="shared" si="21"/>
        <v>#REF!</v>
      </c>
      <c r="G162" s="28" t="e">
        <f>#REF!</f>
        <v>#REF!</v>
      </c>
      <c r="H162" s="28" t="e">
        <f t="shared" si="23"/>
        <v>#REF!</v>
      </c>
      <c r="I162" s="28">
        <v>0</v>
      </c>
      <c r="J162" s="28"/>
      <c r="K162" s="28">
        <v>0</v>
      </c>
      <c r="L162" s="28"/>
      <c r="M162" s="26" t="s">
        <v>393</v>
      </c>
      <c r="N162" t="s">
        <v>788</v>
      </c>
      <c r="P162" t="s">
        <v>307</v>
      </c>
      <c r="Q162" t="s">
        <v>519</v>
      </c>
      <c r="R162" t="s">
        <v>393</v>
      </c>
      <c r="BI162" s="23" t="str">
        <f>HYPERLINK("#자재조서!A53","MZTAA2720 →")</f>
        <v>MZTAA2720 →</v>
      </c>
    </row>
    <row r="163" spans="1:61" ht="21" hidden="1" customHeight="1">
      <c r="A163" s="26" t="s">
        <v>619</v>
      </c>
      <c r="B163" s="26" t="s">
        <v>357</v>
      </c>
      <c r="C163" s="26">
        <v>0</v>
      </c>
      <c r="D163" s="26" t="s">
        <v>512</v>
      </c>
      <c r="E163" s="28" t="e">
        <f t="shared" si="22"/>
        <v>#REF!</v>
      </c>
      <c r="F163" s="28" t="e">
        <f t="shared" si="21"/>
        <v>#REF!</v>
      </c>
      <c r="G163" s="28" t="e">
        <f>#REF!</f>
        <v>#REF!</v>
      </c>
      <c r="H163" s="28" t="e">
        <f t="shared" si="23"/>
        <v>#REF!</v>
      </c>
      <c r="I163" s="28">
        <v>0</v>
      </c>
      <c r="J163" s="28"/>
      <c r="K163" s="28">
        <v>0</v>
      </c>
      <c r="L163" s="28"/>
      <c r="M163" s="26" t="s">
        <v>190</v>
      </c>
      <c r="N163" t="s">
        <v>788</v>
      </c>
      <c r="P163" t="s">
        <v>100</v>
      </c>
      <c r="Q163" t="s">
        <v>519</v>
      </c>
      <c r="R163" t="s">
        <v>190</v>
      </c>
      <c r="BI163" s="23" t="str">
        <f>HYPERLINK("#자재조서!A54","MZTAA2730 →")</f>
        <v>MZTAA2730 →</v>
      </c>
    </row>
    <row r="164" spans="1:61" ht="21" customHeight="1">
      <c r="A164" s="26" t="s">
        <v>273</v>
      </c>
      <c r="B164" s="26" t="s">
        <v>21</v>
      </c>
      <c r="C164" s="26">
        <v>1</v>
      </c>
      <c r="D164" s="26" t="s">
        <v>632</v>
      </c>
      <c r="E164" s="28" t="e">
        <f t="shared" si="22"/>
        <v>#REF!</v>
      </c>
      <c r="F164" s="28" t="e">
        <f t="shared" si="21"/>
        <v>#REF!</v>
      </c>
      <c r="G164" s="28" t="e">
        <f>#REF!</f>
        <v>#REF!</v>
      </c>
      <c r="H164" s="28" t="e">
        <f t="shared" si="23"/>
        <v>#REF!</v>
      </c>
      <c r="I164" s="28" t="e">
        <f>#REF!</f>
        <v>#REF!</v>
      </c>
      <c r="J164" s="28" t="e">
        <f>TRUNC(I164*C164,0)</f>
        <v>#REF!</v>
      </c>
      <c r="K164" s="28" t="e">
        <f>#REF!</f>
        <v>#REF!</v>
      </c>
      <c r="L164" s="28" t="e">
        <f>TRUNC(K164*C164,0)</f>
        <v>#REF!</v>
      </c>
      <c r="M164" s="26" t="s">
        <v>422</v>
      </c>
      <c r="N164" t="s">
        <v>788</v>
      </c>
      <c r="P164" t="s">
        <v>664</v>
      </c>
      <c r="Q164" t="s">
        <v>788</v>
      </c>
      <c r="R164" t="s">
        <v>610</v>
      </c>
      <c r="T164" t="s">
        <v>507</v>
      </c>
      <c r="BI164" s="23" t="str">
        <f>HYPERLINK("#일위대가목록!A31","SAAA3080 →")</f>
        <v>SAAA3080 →</v>
      </c>
    </row>
    <row r="165" spans="1:61" s="122" customFormat="1" ht="21" customHeight="1">
      <c r="A165" s="26"/>
      <c r="B165" s="26"/>
      <c r="C165" s="26"/>
      <c r="D165" s="26"/>
      <c r="E165" s="28"/>
      <c r="F165" s="28"/>
      <c r="G165" s="28"/>
      <c r="H165" s="28"/>
      <c r="I165" s="28"/>
      <c r="J165" s="28"/>
      <c r="K165" s="28"/>
      <c r="L165" s="28"/>
      <c r="M165" s="26"/>
      <c r="BI165" s="23"/>
    </row>
    <row r="166" spans="1:61" s="122" customFormat="1" ht="21" customHeight="1">
      <c r="A166" s="26"/>
      <c r="B166" s="26"/>
      <c r="C166" s="26"/>
      <c r="D166" s="26"/>
      <c r="E166" s="28"/>
      <c r="F166" s="28"/>
      <c r="G166" s="28"/>
      <c r="H166" s="28"/>
      <c r="I166" s="28"/>
      <c r="J166" s="28"/>
      <c r="K166" s="28"/>
      <c r="L166" s="28"/>
      <c r="M166" s="26"/>
      <c r="BI166" s="23"/>
    </row>
    <row r="167" spans="1:61" ht="21" customHeight="1">
      <c r="A167" s="29"/>
      <c r="B167" s="29"/>
      <c r="C167" s="29"/>
      <c r="D167" s="29"/>
      <c r="E167" s="29"/>
      <c r="F167" s="29"/>
      <c r="G167" s="29"/>
      <c r="H167" s="29"/>
      <c r="I167" s="29"/>
      <c r="J167" s="29"/>
      <c r="K167" s="29"/>
      <c r="L167" s="29"/>
      <c r="M167" s="29"/>
    </row>
    <row r="168" spans="1:61" ht="21" customHeight="1">
      <c r="A168" s="26" t="s">
        <v>77</v>
      </c>
      <c r="B168" s="26" t="s">
        <v>788</v>
      </c>
      <c r="C168" s="26">
        <v>1</v>
      </c>
      <c r="D168" s="26" t="s">
        <v>632</v>
      </c>
      <c r="E168" s="27"/>
      <c r="F168" s="28" t="e">
        <f t="shared" ref="F168:F176" si="24">H168+J168+L168</f>
        <v>#REF!</v>
      </c>
      <c r="G168" s="27"/>
      <c r="H168" s="28" t="e">
        <f>TRUNC(H169+H170+H171+H172+H173+H174+H175+H176,0)</f>
        <v>#REF!</v>
      </c>
      <c r="I168" s="27"/>
      <c r="J168" s="28" t="e">
        <f>TRUNC(J169+J170+J171+J172+J173+J174+J175+J176,0)</f>
        <v>#REF!</v>
      </c>
      <c r="K168" s="27"/>
      <c r="L168" s="28" t="e">
        <f>TRUNC(L169+L170+L171+L172+L173+L174+L175+L176,0)</f>
        <v>#REF!</v>
      </c>
      <c r="M168" s="26" t="s">
        <v>788</v>
      </c>
      <c r="N168" t="s">
        <v>788</v>
      </c>
      <c r="O168" t="s">
        <v>473</v>
      </c>
    </row>
    <row r="169" spans="1:61" ht="21" customHeight="1">
      <c r="A169" s="26" t="s">
        <v>30</v>
      </c>
      <c r="B169" s="26" t="s">
        <v>294</v>
      </c>
      <c r="C169" s="26">
        <v>20</v>
      </c>
      <c r="D169" s="26" t="s">
        <v>588</v>
      </c>
      <c r="E169" s="28" t="e">
        <f t="shared" ref="E169:E176" si="25">G169+I169+K169</f>
        <v>#REF!</v>
      </c>
      <c r="F169" s="28" t="e">
        <f t="shared" si="24"/>
        <v>#REF!</v>
      </c>
      <c r="G169" s="28" t="e">
        <f>#REF!</f>
        <v>#REF!</v>
      </c>
      <c r="H169" s="28" t="e">
        <f t="shared" ref="H169:H176" si="26">TRUNC(G169*C169,0)</f>
        <v>#REF!</v>
      </c>
      <c r="I169" s="28" t="e">
        <f>#REF!</f>
        <v>#REF!</v>
      </c>
      <c r="J169" s="28" t="e">
        <f t="shared" ref="J169:J176" si="27">TRUNC(I169*C169,0)</f>
        <v>#REF!</v>
      </c>
      <c r="K169" s="28" t="e">
        <f>#REF!</f>
        <v>#REF!</v>
      </c>
      <c r="L169" s="28" t="e">
        <f t="shared" ref="L169:L176" si="28">TRUNC(K169*C169,0)</f>
        <v>#REF!</v>
      </c>
      <c r="M169" s="26" t="s">
        <v>66</v>
      </c>
      <c r="N169" t="s">
        <v>788</v>
      </c>
      <c r="P169" t="s">
        <v>118</v>
      </c>
      <c r="Q169" t="s">
        <v>788</v>
      </c>
      <c r="R169" t="s">
        <v>186</v>
      </c>
      <c r="T169" t="s">
        <v>507</v>
      </c>
      <c r="BI169" s="23" t="str">
        <f>HYPERLINK("#일위대가목록!A32","SAAA4010 →")</f>
        <v>SAAA4010 →</v>
      </c>
    </row>
    <row r="170" spans="1:61" ht="21" customHeight="1">
      <c r="A170" s="26" t="s">
        <v>335</v>
      </c>
      <c r="B170" s="26" t="s">
        <v>161</v>
      </c>
      <c r="C170" s="26">
        <v>167</v>
      </c>
      <c r="D170" s="26" t="s">
        <v>588</v>
      </c>
      <c r="E170" s="28" t="e">
        <f t="shared" si="25"/>
        <v>#REF!</v>
      </c>
      <c r="F170" s="28" t="e">
        <f t="shared" si="24"/>
        <v>#REF!</v>
      </c>
      <c r="G170" s="28" t="e">
        <f>#REF!</f>
        <v>#REF!</v>
      </c>
      <c r="H170" s="28" t="e">
        <f t="shared" si="26"/>
        <v>#REF!</v>
      </c>
      <c r="I170" s="28" t="e">
        <f>#REF!</f>
        <v>#REF!</v>
      </c>
      <c r="J170" s="28" t="e">
        <f t="shared" si="27"/>
        <v>#REF!</v>
      </c>
      <c r="K170" s="28" t="e">
        <f>#REF!</f>
        <v>#REF!</v>
      </c>
      <c r="L170" s="28" t="e">
        <f t="shared" si="28"/>
        <v>#REF!</v>
      </c>
      <c r="M170" s="26" t="s">
        <v>38</v>
      </c>
      <c r="N170" t="s">
        <v>788</v>
      </c>
      <c r="P170" t="s">
        <v>676</v>
      </c>
      <c r="Q170" t="s">
        <v>788</v>
      </c>
      <c r="R170" t="s">
        <v>177</v>
      </c>
      <c r="T170" t="s">
        <v>507</v>
      </c>
      <c r="BI170" s="23" t="str">
        <f>HYPERLINK("#일위대가목록!A36","SAAA4050 →")</f>
        <v>SAAA4050 →</v>
      </c>
    </row>
    <row r="171" spans="1:61" ht="21" customHeight="1">
      <c r="A171" s="26" t="s">
        <v>387</v>
      </c>
      <c r="B171" s="26" t="s">
        <v>692</v>
      </c>
      <c r="C171" s="26">
        <v>9</v>
      </c>
      <c r="D171" s="26" t="s">
        <v>588</v>
      </c>
      <c r="E171" s="28" t="e">
        <f t="shared" si="25"/>
        <v>#REF!</v>
      </c>
      <c r="F171" s="28" t="e">
        <f t="shared" si="24"/>
        <v>#REF!</v>
      </c>
      <c r="G171" s="28" t="e">
        <f>#REF!</f>
        <v>#REF!</v>
      </c>
      <c r="H171" s="28" t="e">
        <f t="shared" si="26"/>
        <v>#REF!</v>
      </c>
      <c r="I171" s="28" t="e">
        <f>#REF!</f>
        <v>#REF!</v>
      </c>
      <c r="J171" s="28" t="e">
        <f t="shared" si="27"/>
        <v>#REF!</v>
      </c>
      <c r="K171" s="28" t="e">
        <f>#REF!</f>
        <v>#REF!</v>
      </c>
      <c r="L171" s="28" t="e">
        <f t="shared" si="28"/>
        <v>#REF!</v>
      </c>
      <c r="M171" s="26" t="s">
        <v>491</v>
      </c>
      <c r="N171" t="s">
        <v>788</v>
      </c>
      <c r="P171" t="s">
        <v>274</v>
      </c>
      <c r="Q171" t="s">
        <v>788</v>
      </c>
      <c r="R171" t="s">
        <v>117</v>
      </c>
      <c r="T171" t="s">
        <v>507</v>
      </c>
      <c r="BI171" s="23" t="str">
        <f>HYPERLINK("#일위대가목록!A37","SAAA4052 →")</f>
        <v>SAAA4052 →</v>
      </c>
    </row>
    <row r="172" spans="1:61" ht="21" customHeight="1">
      <c r="A172" s="26" t="s">
        <v>552</v>
      </c>
      <c r="B172" s="26" t="s">
        <v>83</v>
      </c>
      <c r="C172" s="26">
        <v>108</v>
      </c>
      <c r="D172" s="26" t="s">
        <v>588</v>
      </c>
      <c r="E172" s="28" t="e">
        <f t="shared" si="25"/>
        <v>#REF!</v>
      </c>
      <c r="F172" s="28" t="e">
        <f t="shared" si="24"/>
        <v>#REF!</v>
      </c>
      <c r="G172" s="28" t="e">
        <f>#REF!</f>
        <v>#REF!</v>
      </c>
      <c r="H172" s="28" t="e">
        <f t="shared" si="26"/>
        <v>#REF!</v>
      </c>
      <c r="I172" s="28" t="e">
        <f>#REF!</f>
        <v>#REF!</v>
      </c>
      <c r="J172" s="28" t="e">
        <f t="shared" si="27"/>
        <v>#REF!</v>
      </c>
      <c r="K172" s="28" t="e">
        <f>#REF!</f>
        <v>#REF!</v>
      </c>
      <c r="L172" s="28" t="e">
        <f t="shared" si="28"/>
        <v>#REF!</v>
      </c>
      <c r="M172" s="26" t="s">
        <v>550</v>
      </c>
      <c r="N172" t="s">
        <v>788</v>
      </c>
      <c r="P172" t="s">
        <v>498</v>
      </c>
      <c r="Q172" t="s">
        <v>788</v>
      </c>
      <c r="R172" t="s">
        <v>755</v>
      </c>
      <c r="T172" t="s">
        <v>507</v>
      </c>
      <c r="BI172" s="23" t="str">
        <f>HYPERLINK("#일위대가목록!A33","SAAA4020 →")</f>
        <v>SAAA4020 →</v>
      </c>
    </row>
    <row r="173" spans="1:61" ht="21" customHeight="1">
      <c r="A173" s="26" t="s">
        <v>115</v>
      </c>
      <c r="B173" s="26" t="s">
        <v>733</v>
      </c>
      <c r="C173" s="26">
        <v>14</v>
      </c>
      <c r="D173" s="26" t="s">
        <v>484</v>
      </c>
      <c r="E173" s="28" t="e">
        <f t="shared" si="25"/>
        <v>#REF!</v>
      </c>
      <c r="F173" s="28" t="e">
        <f t="shared" si="24"/>
        <v>#REF!</v>
      </c>
      <c r="G173" s="28" t="e">
        <f>#REF!</f>
        <v>#REF!</v>
      </c>
      <c r="H173" s="28" t="e">
        <f t="shared" si="26"/>
        <v>#REF!</v>
      </c>
      <c r="I173" s="28" t="e">
        <f>#REF!</f>
        <v>#REF!</v>
      </c>
      <c r="J173" s="28" t="e">
        <f t="shared" si="27"/>
        <v>#REF!</v>
      </c>
      <c r="K173" s="28" t="e">
        <f>#REF!</f>
        <v>#REF!</v>
      </c>
      <c r="L173" s="28" t="e">
        <f t="shared" si="28"/>
        <v>#REF!</v>
      </c>
      <c r="M173" s="26" t="s">
        <v>712</v>
      </c>
      <c r="N173" t="s">
        <v>788</v>
      </c>
      <c r="P173" t="s">
        <v>307</v>
      </c>
      <c r="Q173" t="s">
        <v>788</v>
      </c>
      <c r="R173" t="s">
        <v>547</v>
      </c>
      <c r="T173" t="s">
        <v>507</v>
      </c>
      <c r="BI173" s="23" t="str">
        <f>HYPERLINK("#일위대가목록!A39","SAAA4070 →")</f>
        <v>SAAA4070 →</v>
      </c>
    </row>
    <row r="174" spans="1:61" ht="21" customHeight="1">
      <c r="A174" s="26" t="s">
        <v>76</v>
      </c>
      <c r="B174" s="26" t="s">
        <v>733</v>
      </c>
      <c r="C174" s="26">
        <v>1</v>
      </c>
      <c r="D174" s="26" t="s">
        <v>484</v>
      </c>
      <c r="E174" s="28" t="e">
        <f t="shared" si="25"/>
        <v>#REF!</v>
      </c>
      <c r="F174" s="28" t="e">
        <f t="shared" si="24"/>
        <v>#REF!</v>
      </c>
      <c r="G174" s="28" t="e">
        <f>#REF!</f>
        <v>#REF!</v>
      </c>
      <c r="H174" s="28" t="e">
        <f t="shared" si="26"/>
        <v>#REF!</v>
      </c>
      <c r="I174" s="28" t="e">
        <f>#REF!</f>
        <v>#REF!</v>
      </c>
      <c r="J174" s="28" t="e">
        <f t="shared" si="27"/>
        <v>#REF!</v>
      </c>
      <c r="K174" s="28" t="e">
        <f>#REF!</f>
        <v>#REF!</v>
      </c>
      <c r="L174" s="28" t="e">
        <f t="shared" si="28"/>
        <v>#REF!</v>
      </c>
      <c r="M174" s="26" t="s">
        <v>409</v>
      </c>
      <c r="N174" t="s">
        <v>788</v>
      </c>
      <c r="P174" t="s">
        <v>652</v>
      </c>
      <c r="Q174" t="s">
        <v>788</v>
      </c>
      <c r="R174" t="s">
        <v>410</v>
      </c>
      <c r="T174" t="s">
        <v>507</v>
      </c>
      <c r="BI174" s="23" t="str">
        <f>HYPERLINK("#일위대가목록!A40","SAAA4080 →")</f>
        <v>SAAA4080 →</v>
      </c>
    </row>
    <row r="175" spans="1:61" ht="21" customHeight="1">
      <c r="A175" s="26" t="s">
        <v>289</v>
      </c>
      <c r="B175" s="26" t="s">
        <v>305</v>
      </c>
      <c r="C175" s="26">
        <v>200</v>
      </c>
      <c r="D175" s="26" t="s">
        <v>484</v>
      </c>
      <c r="E175" s="28" t="e">
        <f t="shared" si="25"/>
        <v>#REF!</v>
      </c>
      <c r="F175" s="28" t="e">
        <f t="shared" si="24"/>
        <v>#REF!</v>
      </c>
      <c r="G175" s="28" t="e">
        <f>#REF!</f>
        <v>#REF!</v>
      </c>
      <c r="H175" s="28" t="e">
        <f t="shared" si="26"/>
        <v>#REF!</v>
      </c>
      <c r="I175" s="28" t="e">
        <f>#REF!</f>
        <v>#REF!</v>
      </c>
      <c r="J175" s="28" t="e">
        <f t="shared" si="27"/>
        <v>#REF!</v>
      </c>
      <c r="K175" s="28" t="e">
        <f>#REF!</f>
        <v>#REF!</v>
      </c>
      <c r="L175" s="28" t="e">
        <f t="shared" si="28"/>
        <v>#REF!</v>
      </c>
      <c r="M175" s="26" t="s">
        <v>604</v>
      </c>
      <c r="N175" t="s">
        <v>788</v>
      </c>
      <c r="P175" t="s">
        <v>100</v>
      </c>
      <c r="Q175" t="s">
        <v>788</v>
      </c>
      <c r="R175" t="s">
        <v>203</v>
      </c>
      <c r="T175" t="s">
        <v>507</v>
      </c>
      <c r="BI175" s="23" t="str">
        <f>HYPERLINK("#일위대가목록!A41","SAAA4090 →")</f>
        <v>SAAA4090 →</v>
      </c>
    </row>
    <row r="176" spans="1:61" ht="21" customHeight="1">
      <c r="A176" s="26" t="s">
        <v>92</v>
      </c>
      <c r="B176" s="26" t="s">
        <v>788</v>
      </c>
      <c r="C176" s="26">
        <v>375</v>
      </c>
      <c r="D176" s="26" t="s">
        <v>588</v>
      </c>
      <c r="E176" s="28" t="e">
        <f t="shared" si="25"/>
        <v>#REF!</v>
      </c>
      <c r="F176" s="28" t="e">
        <f t="shared" si="24"/>
        <v>#REF!</v>
      </c>
      <c r="G176" s="28" t="e">
        <f>#REF!</f>
        <v>#REF!</v>
      </c>
      <c r="H176" s="28" t="e">
        <f t="shared" si="26"/>
        <v>#REF!</v>
      </c>
      <c r="I176" s="28" t="e">
        <f>#REF!</f>
        <v>#REF!</v>
      </c>
      <c r="J176" s="28" t="e">
        <f t="shared" si="27"/>
        <v>#REF!</v>
      </c>
      <c r="K176" s="28" t="e">
        <f>#REF!</f>
        <v>#REF!</v>
      </c>
      <c r="L176" s="28" t="e">
        <f t="shared" si="28"/>
        <v>#REF!</v>
      </c>
      <c r="M176" s="26" t="s">
        <v>501</v>
      </c>
      <c r="N176" t="s">
        <v>788</v>
      </c>
      <c r="P176" t="s">
        <v>664</v>
      </c>
      <c r="Q176" t="s">
        <v>788</v>
      </c>
      <c r="R176" t="s">
        <v>380</v>
      </c>
      <c r="T176" t="s">
        <v>507</v>
      </c>
      <c r="BI176" s="23" t="str">
        <f>HYPERLINK("#일위대가목록!A35","SAAA4040 →")</f>
        <v>SAAA4040 →</v>
      </c>
    </row>
    <row r="177" spans="1:61" ht="21" customHeight="1">
      <c r="A177" s="29"/>
      <c r="B177" s="29"/>
      <c r="C177" s="29"/>
      <c r="D177" s="29"/>
      <c r="E177" s="29"/>
      <c r="F177" s="29"/>
      <c r="G177" s="29"/>
      <c r="H177" s="29"/>
      <c r="I177" s="29"/>
      <c r="J177" s="29"/>
      <c r="K177" s="29"/>
      <c r="L177" s="29"/>
      <c r="M177" s="29"/>
    </row>
    <row r="178" spans="1:61" ht="21" customHeight="1">
      <c r="A178" s="26" t="s">
        <v>362</v>
      </c>
      <c r="B178" s="26" t="s">
        <v>788</v>
      </c>
      <c r="C178" s="26">
        <v>1</v>
      </c>
      <c r="D178" s="26" t="s">
        <v>632</v>
      </c>
      <c r="E178" s="27"/>
      <c r="F178" s="28" t="e">
        <f>H178+J178+L178</f>
        <v>#REF!</v>
      </c>
      <c r="G178" s="27"/>
      <c r="H178" s="28" t="e">
        <f>TRUNC(H179+H180,0)</f>
        <v>#REF!</v>
      </c>
      <c r="I178" s="27"/>
      <c r="J178" s="28" t="e">
        <f>TRUNC(J179+J180,0)</f>
        <v>#REF!</v>
      </c>
      <c r="K178" s="27"/>
      <c r="L178" s="28" t="e">
        <f>TRUNC(L179+L180,0)</f>
        <v>#REF!</v>
      </c>
      <c r="M178" s="26" t="s">
        <v>788</v>
      </c>
      <c r="N178" t="s">
        <v>788</v>
      </c>
      <c r="O178" t="s">
        <v>582</v>
      </c>
    </row>
    <row r="179" spans="1:61" ht="21" customHeight="1">
      <c r="A179" s="26" t="s">
        <v>643</v>
      </c>
      <c r="B179" s="26" t="s">
        <v>364</v>
      </c>
      <c r="C179" s="26">
        <v>2</v>
      </c>
      <c r="D179" s="26" t="s">
        <v>512</v>
      </c>
      <c r="E179" s="28" t="e">
        <f>G179+I179+K179</f>
        <v>#REF!</v>
      </c>
      <c r="F179" s="28" t="e">
        <f>H179+J179+L179</f>
        <v>#REF!</v>
      </c>
      <c r="G179" s="28" t="e">
        <f>#REF!</f>
        <v>#REF!</v>
      </c>
      <c r="H179" s="28" t="e">
        <f>TRUNC(G179*C179,0)</f>
        <v>#REF!</v>
      </c>
      <c r="I179" s="28" t="e">
        <f>#REF!</f>
        <v>#REF!</v>
      </c>
      <c r="J179" s="28" t="e">
        <f>TRUNC(I179*C179,0)</f>
        <v>#REF!</v>
      </c>
      <c r="K179" s="28" t="e">
        <f>#REF!</f>
        <v>#REF!</v>
      </c>
      <c r="L179" s="28" t="e">
        <f>TRUNC(K179*C179,0)</f>
        <v>#REF!</v>
      </c>
      <c r="M179" s="26" t="s">
        <v>41</v>
      </c>
      <c r="N179" t="s">
        <v>788</v>
      </c>
      <c r="P179" t="s">
        <v>116</v>
      </c>
      <c r="Q179" t="s">
        <v>788</v>
      </c>
      <c r="R179" t="s">
        <v>41</v>
      </c>
      <c r="BI179" s="23" t="str">
        <f>HYPERLINK("#경비!A6","G007 →")</f>
        <v>G007 →</v>
      </c>
    </row>
    <row r="180" spans="1:61" ht="21" customHeight="1">
      <c r="A180" s="26" t="s">
        <v>371</v>
      </c>
      <c r="B180" s="26" t="s">
        <v>101</v>
      </c>
      <c r="C180" s="26">
        <v>2</v>
      </c>
      <c r="D180" s="26" t="s">
        <v>512</v>
      </c>
      <c r="E180" s="28" t="e">
        <f>G180+I180+K180</f>
        <v>#REF!</v>
      </c>
      <c r="F180" s="28" t="e">
        <f>H180+J180+L180</f>
        <v>#REF!</v>
      </c>
      <c r="G180" s="28" t="e">
        <f>#REF!</f>
        <v>#REF!</v>
      </c>
      <c r="H180" s="28" t="e">
        <f>TRUNC(G180*C180,0)</f>
        <v>#REF!</v>
      </c>
      <c r="I180" s="28" t="e">
        <f>#REF!</f>
        <v>#REF!</v>
      </c>
      <c r="J180" s="28" t="e">
        <f>TRUNC(I180*C180,0)</f>
        <v>#REF!</v>
      </c>
      <c r="K180" s="28" t="e">
        <f>#REF!</f>
        <v>#REF!</v>
      </c>
      <c r="L180" s="28" t="e">
        <f>TRUNC(K180*C180,0)</f>
        <v>#REF!</v>
      </c>
      <c r="M180" s="26" t="s">
        <v>494</v>
      </c>
      <c r="N180" t="s">
        <v>788</v>
      </c>
      <c r="P180" t="s">
        <v>676</v>
      </c>
      <c r="Q180" t="s">
        <v>788</v>
      </c>
      <c r="R180" t="s">
        <v>494</v>
      </c>
      <c r="BI180" s="23" t="str">
        <f>HYPERLINK("#경비!A7","G008 →")</f>
        <v>G008 →</v>
      </c>
    </row>
    <row r="181" spans="1:61" s="122" customFormat="1" ht="21" customHeight="1">
      <c r="A181" s="26"/>
      <c r="B181" s="26"/>
      <c r="C181" s="26"/>
      <c r="D181" s="26"/>
      <c r="E181" s="28"/>
      <c r="F181" s="28"/>
      <c r="G181" s="28"/>
      <c r="H181" s="28"/>
      <c r="I181" s="28"/>
      <c r="J181" s="28"/>
      <c r="K181" s="28"/>
      <c r="L181" s="28"/>
      <c r="M181" s="26"/>
      <c r="BI181" s="23"/>
    </row>
    <row r="182" spans="1:61" ht="21" customHeight="1">
      <c r="A182" s="26" t="s">
        <v>53</v>
      </c>
      <c r="B182" s="26" t="s">
        <v>788</v>
      </c>
      <c r="C182" s="26">
        <v>1</v>
      </c>
      <c r="D182" s="26" t="s">
        <v>632</v>
      </c>
      <c r="E182" s="27"/>
      <c r="F182" s="28" t="e">
        <f t="shared" ref="F182:F194" si="29">H182+J182+L182</f>
        <v>#REF!</v>
      </c>
      <c r="G182" s="27"/>
      <c r="H182" s="28" t="e">
        <f>TRUNC(H185+H186+H188+H189+H192+H194,0)</f>
        <v>#REF!</v>
      </c>
      <c r="I182" s="27"/>
      <c r="J182" s="28" t="e">
        <f>TRUNC(J185+J186+J188+J189+J192+J194,0)</f>
        <v>#REF!</v>
      </c>
      <c r="K182" s="27"/>
      <c r="L182" s="28" t="e">
        <f>TRUNC(L185+L186+L188+L189+L192+L194,0)</f>
        <v>#REF!</v>
      </c>
      <c r="M182" s="26" t="s">
        <v>788</v>
      </c>
      <c r="N182" t="s">
        <v>788</v>
      </c>
      <c r="O182" t="s">
        <v>468</v>
      </c>
    </row>
    <row r="183" spans="1:61" ht="21" customHeight="1">
      <c r="A183" s="26" t="s">
        <v>238</v>
      </c>
      <c r="B183" s="26" t="s">
        <v>788</v>
      </c>
      <c r="C183" s="26"/>
      <c r="D183" s="26" t="s">
        <v>788</v>
      </c>
      <c r="E183" s="28">
        <f t="shared" ref="E183:E194" si="30">G183+I183+K183</f>
        <v>0</v>
      </c>
      <c r="F183" s="28" t="e">
        <f t="shared" si="29"/>
        <v>#REF!</v>
      </c>
      <c r="G183" s="29"/>
      <c r="H183" s="28" t="e">
        <f>TRUNC(H185+H186,0)</f>
        <v>#REF!</v>
      </c>
      <c r="I183" s="29"/>
      <c r="J183" s="28" t="e">
        <f>TRUNC(J185+J186,0)</f>
        <v>#REF!</v>
      </c>
      <c r="K183" s="29"/>
      <c r="L183" s="28" t="e">
        <f>TRUNC(L185+L186,0)</f>
        <v>#REF!</v>
      </c>
      <c r="M183" s="26" t="s">
        <v>788</v>
      </c>
      <c r="N183" t="s">
        <v>788</v>
      </c>
      <c r="P183" t="s">
        <v>272</v>
      </c>
      <c r="Q183" t="s">
        <v>788</v>
      </c>
      <c r="R183" t="s">
        <v>788</v>
      </c>
    </row>
    <row r="184" spans="1:61" ht="21" customHeight="1">
      <c r="A184" s="26" t="s">
        <v>748</v>
      </c>
      <c r="B184" s="26" t="s">
        <v>788</v>
      </c>
      <c r="C184" s="26"/>
      <c r="D184" s="26" t="s">
        <v>788</v>
      </c>
      <c r="E184" s="28">
        <f t="shared" si="30"/>
        <v>0</v>
      </c>
      <c r="F184" s="28" t="e">
        <f t="shared" si="29"/>
        <v>#REF!</v>
      </c>
      <c r="G184" s="29"/>
      <c r="H184" s="28" t="e">
        <f>TRUNC(H185+H186,0)</f>
        <v>#REF!</v>
      </c>
      <c r="I184" s="29"/>
      <c r="J184" s="28" t="e">
        <f>TRUNC(J185+J186,0)</f>
        <v>#REF!</v>
      </c>
      <c r="K184" s="29"/>
      <c r="L184" s="28" t="e">
        <f>TRUNC(L185+L186,0)</f>
        <v>#REF!</v>
      </c>
      <c r="M184" s="26" t="s">
        <v>788</v>
      </c>
      <c r="N184" t="s">
        <v>788</v>
      </c>
      <c r="P184" t="s">
        <v>116</v>
      </c>
      <c r="Q184" t="s">
        <v>788</v>
      </c>
      <c r="R184" t="s">
        <v>788</v>
      </c>
    </row>
    <row r="185" spans="1:61" ht="21" customHeight="1">
      <c r="A185" s="26" t="s">
        <v>323</v>
      </c>
      <c r="B185" s="26" t="s">
        <v>208</v>
      </c>
      <c r="C185" s="26">
        <v>0.98799999999999999</v>
      </c>
      <c r="D185" s="26" t="s">
        <v>288</v>
      </c>
      <c r="E185" s="28" t="e">
        <f t="shared" si="30"/>
        <v>#REF!</v>
      </c>
      <c r="F185" s="28" t="e">
        <f t="shared" si="29"/>
        <v>#REF!</v>
      </c>
      <c r="G185" s="28" t="e">
        <f>#REF!</f>
        <v>#REF!</v>
      </c>
      <c r="H185" s="28" t="e">
        <f>TRUNC(G185*C185,0)</f>
        <v>#REF!</v>
      </c>
      <c r="I185" s="28" t="e">
        <f>#REF!</f>
        <v>#REF!</v>
      </c>
      <c r="J185" s="28" t="e">
        <f>TRUNC(I185*C185,0)</f>
        <v>#REF!</v>
      </c>
      <c r="K185" s="28" t="e">
        <f>#REF!</f>
        <v>#REF!</v>
      </c>
      <c r="L185" s="28" t="e">
        <f>TRUNC(K185*C185,0)</f>
        <v>#REF!</v>
      </c>
      <c r="M185" s="26" t="s">
        <v>204</v>
      </c>
      <c r="N185" t="s">
        <v>788</v>
      </c>
      <c r="P185" t="s">
        <v>469</v>
      </c>
      <c r="Q185" t="s">
        <v>788</v>
      </c>
      <c r="R185" t="s">
        <v>204</v>
      </c>
      <c r="BI185" s="23" t="str">
        <f>HYPERLINK("#경비!A3","G001 →")</f>
        <v>G001 →</v>
      </c>
    </row>
    <row r="186" spans="1:61" ht="21" customHeight="1">
      <c r="A186" s="26" t="s">
        <v>323</v>
      </c>
      <c r="B186" s="26" t="s">
        <v>348</v>
      </c>
      <c r="C186" s="26">
        <v>1.915</v>
      </c>
      <c r="D186" s="26" t="s">
        <v>288</v>
      </c>
      <c r="E186" s="28" t="e">
        <f t="shared" si="30"/>
        <v>#REF!</v>
      </c>
      <c r="F186" s="28" t="e">
        <f t="shared" si="29"/>
        <v>#REF!</v>
      </c>
      <c r="G186" s="28" t="e">
        <f>#REF!</f>
        <v>#REF!</v>
      </c>
      <c r="H186" s="28" t="e">
        <f>TRUNC(G186*C186,0)</f>
        <v>#REF!</v>
      </c>
      <c r="I186" s="28" t="e">
        <f>#REF!</f>
        <v>#REF!</v>
      </c>
      <c r="J186" s="28" t="e">
        <f>TRUNC(I186*C186,0)</f>
        <v>#REF!</v>
      </c>
      <c r="K186" s="28" t="e">
        <f>#REF!</f>
        <v>#REF!</v>
      </c>
      <c r="L186" s="28" t="e">
        <f>TRUNC(K186*C186,0)</f>
        <v>#REF!</v>
      </c>
      <c r="M186" s="26" t="s">
        <v>423</v>
      </c>
      <c r="N186" t="s">
        <v>788</v>
      </c>
      <c r="P186" t="s">
        <v>676</v>
      </c>
      <c r="Q186" t="s">
        <v>788</v>
      </c>
      <c r="R186" t="s">
        <v>423</v>
      </c>
      <c r="BI186" s="23" t="str">
        <f>HYPERLINK("#경비!A4","G002 →")</f>
        <v>G002 →</v>
      </c>
    </row>
    <row r="187" spans="1:61" ht="21" customHeight="1">
      <c r="A187" s="26" t="s">
        <v>538</v>
      </c>
      <c r="B187" s="26" t="s">
        <v>788</v>
      </c>
      <c r="C187" s="26"/>
      <c r="D187" s="26" t="s">
        <v>788</v>
      </c>
      <c r="E187" s="28">
        <f t="shared" si="30"/>
        <v>0</v>
      </c>
      <c r="F187" s="28" t="e">
        <f t="shared" si="29"/>
        <v>#REF!</v>
      </c>
      <c r="G187" s="29"/>
      <c r="H187" s="28" t="e">
        <f>TRUNC(H188,0)</f>
        <v>#REF!</v>
      </c>
      <c r="I187" s="29"/>
      <c r="J187" s="28" t="e">
        <f>TRUNC(J188,0)</f>
        <v>#REF!</v>
      </c>
      <c r="K187" s="29"/>
      <c r="L187" s="28" t="e">
        <f>TRUNC(L188,0)</f>
        <v>#REF!</v>
      </c>
      <c r="M187" s="26" t="s">
        <v>788</v>
      </c>
      <c r="N187" t="s">
        <v>788</v>
      </c>
      <c r="P187" t="s">
        <v>498</v>
      </c>
      <c r="Q187" t="s">
        <v>788</v>
      </c>
      <c r="R187" t="s">
        <v>788</v>
      </c>
    </row>
    <row r="188" spans="1:61" ht="21" customHeight="1">
      <c r="A188" s="26" t="s">
        <v>85</v>
      </c>
      <c r="B188" s="26" t="s">
        <v>557</v>
      </c>
      <c r="C188" s="26">
        <v>0.98799999999999999</v>
      </c>
      <c r="D188" s="26" t="s">
        <v>288</v>
      </c>
      <c r="E188" s="28" t="e">
        <f t="shared" si="30"/>
        <v>#REF!</v>
      </c>
      <c r="F188" s="28" t="e">
        <f t="shared" si="29"/>
        <v>#REF!</v>
      </c>
      <c r="G188" s="28" t="e">
        <f>#REF!</f>
        <v>#REF!</v>
      </c>
      <c r="H188" s="28" t="e">
        <f>TRUNC(G188*C188,0)</f>
        <v>#REF!</v>
      </c>
      <c r="I188" s="28" t="e">
        <f>#REF!</f>
        <v>#REF!</v>
      </c>
      <c r="J188" s="28" t="e">
        <f>TRUNC(I188*C188,0)</f>
        <v>#REF!</v>
      </c>
      <c r="K188" s="28" t="e">
        <f>#REF!</f>
        <v>#REF!</v>
      </c>
      <c r="L188" s="28" t="e">
        <f>TRUNC(K188*C188,0)</f>
        <v>#REF!</v>
      </c>
      <c r="M188" s="26" t="s">
        <v>69</v>
      </c>
      <c r="N188" t="s">
        <v>788</v>
      </c>
      <c r="P188" t="s">
        <v>307</v>
      </c>
      <c r="Q188" t="s">
        <v>788</v>
      </c>
      <c r="R188" t="s">
        <v>65</v>
      </c>
      <c r="BI188" s="23" t="str">
        <f>HYPERLINK("#경비!A5","G003 →")</f>
        <v>G003 →</v>
      </c>
    </row>
    <row r="189" spans="1:61" ht="21" customHeight="1">
      <c r="A189" s="26" t="s">
        <v>622</v>
      </c>
      <c r="B189" s="26" t="s">
        <v>557</v>
      </c>
      <c r="C189" s="26">
        <v>1.915</v>
      </c>
      <c r="D189" s="26" t="s">
        <v>288</v>
      </c>
      <c r="E189" s="28" t="e">
        <f t="shared" si="30"/>
        <v>#REF!</v>
      </c>
      <c r="F189" s="28" t="e">
        <f t="shared" si="29"/>
        <v>#REF!</v>
      </c>
      <c r="G189" s="28" t="e">
        <f>#REF!</f>
        <v>#REF!</v>
      </c>
      <c r="H189" s="28" t="e">
        <f>TRUNC(G189*C189,0)</f>
        <v>#REF!</v>
      </c>
      <c r="I189" s="28" t="e">
        <f>#REF!</f>
        <v>#REF!</v>
      </c>
      <c r="J189" s="28" t="e">
        <f>TRUNC(I189*C189,0)</f>
        <v>#REF!</v>
      </c>
      <c r="K189" s="28" t="e">
        <f>#REF!</f>
        <v>#REF!</v>
      </c>
      <c r="L189" s="28" t="e">
        <f>TRUNC(K189*C189,0)</f>
        <v>#REF!</v>
      </c>
      <c r="M189" s="26" t="s">
        <v>69</v>
      </c>
      <c r="N189" t="s">
        <v>788</v>
      </c>
      <c r="P189" t="s">
        <v>388</v>
      </c>
      <c r="Q189" t="s">
        <v>788</v>
      </c>
      <c r="R189" t="s">
        <v>65</v>
      </c>
      <c r="BI189" s="23" t="str">
        <f>HYPERLINK("#경비!A5","G003 →")</f>
        <v>G003 →</v>
      </c>
    </row>
    <row r="190" spans="1:61" ht="21" customHeight="1">
      <c r="A190" s="26" t="s">
        <v>686</v>
      </c>
      <c r="B190" s="26" t="s">
        <v>788</v>
      </c>
      <c r="C190" s="26"/>
      <c r="D190" s="26" t="s">
        <v>788</v>
      </c>
      <c r="E190" s="28">
        <f t="shared" si="30"/>
        <v>0</v>
      </c>
      <c r="F190" s="28" t="e">
        <f t="shared" si="29"/>
        <v>#REF!</v>
      </c>
      <c r="G190" s="29"/>
      <c r="H190" s="28" t="e">
        <f>TRUNC(H192+H194,0)</f>
        <v>#REF!</v>
      </c>
      <c r="I190" s="29"/>
      <c r="J190" s="28" t="e">
        <f>TRUNC(J192+J194,0)</f>
        <v>#REF!</v>
      </c>
      <c r="K190" s="29"/>
      <c r="L190" s="28" t="e">
        <f>TRUNC(L192+L194,0)</f>
        <v>#REF!</v>
      </c>
      <c r="M190" s="26" t="s">
        <v>788</v>
      </c>
      <c r="N190" t="s">
        <v>788</v>
      </c>
      <c r="P190" t="s">
        <v>652</v>
      </c>
      <c r="Q190" t="s">
        <v>788</v>
      </c>
      <c r="R190" t="s">
        <v>788</v>
      </c>
    </row>
    <row r="191" spans="1:61" ht="21" customHeight="1">
      <c r="A191" s="26" t="s">
        <v>748</v>
      </c>
      <c r="B191" s="26" t="s">
        <v>788</v>
      </c>
      <c r="C191" s="26"/>
      <c r="D191" s="26" t="s">
        <v>788</v>
      </c>
      <c r="E191" s="28">
        <f t="shared" si="30"/>
        <v>0</v>
      </c>
      <c r="F191" s="28" t="e">
        <f t="shared" si="29"/>
        <v>#REF!</v>
      </c>
      <c r="G191" s="29"/>
      <c r="H191" s="28" t="e">
        <f>TRUNC(H192,0)</f>
        <v>#REF!</v>
      </c>
      <c r="I191" s="29"/>
      <c r="J191" s="28" t="e">
        <f>TRUNC(J192,0)</f>
        <v>#REF!</v>
      </c>
      <c r="K191" s="29"/>
      <c r="L191" s="28" t="e">
        <f>TRUNC(L192,0)</f>
        <v>#REF!</v>
      </c>
      <c r="M191" s="26" t="s">
        <v>788</v>
      </c>
      <c r="N191" t="s">
        <v>788</v>
      </c>
      <c r="P191" t="s">
        <v>478</v>
      </c>
      <c r="Q191" t="s">
        <v>788</v>
      </c>
      <c r="R191" t="s">
        <v>788</v>
      </c>
    </row>
    <row r="192" spans="1:61" ht="21" customHeight="1">
      <c r="A192" s="26" t="s">
        <v>323</v>
      </c>
      <c r="B192" s="26" t="s">
        <v>348</v>
      </c>
      <c r="C192" s="26">
        <v>1.5680000000000001</v>
      </c>
      <c r="D192" s="26" t="s">
        <v>288</v>
      </c>
      <c r="E192" s="28" t="e">
        <f t="shared" si="30"/>
        <v>#REF!</v>
      </c>
      <c r="F192" s="28" t="e">
        <f t="shared" si="29"/>
        <v>#REF!</v>
      </c>
      <c r="G192" s="28" t="e">
        <f>#REF!</f>
        <v>#REF!</v>
      </c>
      <c r="H192" s="28" t="e">
        <f>TRUNC(G192*C192,0)</f>
        <v>#REF!</v>
      </c>
      <c r="I192" s="28" t="e">
        <f>#REF!</f>
        <v>#REF!</v>
      </c>
      <c r="J192" s="28" t="e">
        <f>TRUNC(I192*C192,0)</f>
        <v>#REF!</v>
      </c>
      <c r="K192" s="28" t="e">
        <f>#REF!</f>
        <v>#REF!</v>
      </c>
      <c r="L192" s="28" t="e">
        <f>TRUNC(K192*C192,0)</f>
        <v>#REF!</v>
      </c>
      <c r="M192" s="26" t="s">
        <v>423</v>
      </c>
      <c r="N192" t="s">
        <v>788</v>
      </c>
      <c r="P192" t="s">
        <v>287</v>
      </c>
      <c r="Q192" t="s">
        <v>788</v>
      </c>
      <c r="R192" t="s">
        <v>423</v>
      </c>
      <c r="BI192" s="23" t="str">
        <f>HYPERLINK("#경비!A4","G002 →")</f>
        <v>G002 →</v>
      </c>
    </row>
    <row r="193" spans="1:61" ht="21" customHeight="1">
      <c r="A193" s="26" t="s">
        <v>13</v>
      </c>
      <c r="B193" s="26" t="s">
        <v>788</v>
      </c>
      <c r="C193" s="26"/>
      <c r="D193" s="26" t="s">
        <v>788</v>
      </c>
      <c r="E193" s="28">
        <f t="shared" si="30"/>
        <v>0</v>
      </c>
      <c r="F193" s="28" t="e">
        <f t="shared" si="29"/>
        <v>#REF!</v>
      </c>
      <c r="G193" s="29"/>
      <c r="H193" s="28" t="e">
        <f>TRUNC(H194,0)</f>
        <v>#REF!</v>
      </c>
      <c r="I193" s="29"/>
      <c r="J193" s="28" t="e">
        <f>TRUNC(J194,0)</f>
        <v>#REF!</v>
      </c>
      <c r="K193" s="29"/>
      <c r="L193" s="28" t="e">
        <f>TRUNC(L194,0)</f>
        <v>#REF!</v>
      </c>
      <c r="M193" s="26" t="s">
        <v>788</v>
      </c>
      <c r="N193" t="s">
        <v>788</v>
      </c>
      <c r="P193" t="s">
        <v>91</v>
      </c>
      <c r="Q193" t="s">
        <v>788</v>
      </c>
      <c r="R193" t="s">
        <v>788</v>
      </c>
    </row>
    <row r="194" spans="1:61" ht="21" customHeight="1">
      <c r="A194" s="26" t="s">
        <v>85</v>
      </c>
      <c r="B194" s="26" t="s">
        <v>557</v>
      </c>
      <c r="C194" s="26">
        <v>1.5680000000000001</v>
      </c>
      <c r="D194" s="26" t="s">
        <v>288</v>
      </c>
      <c r="E194" s="28" t="e">
        <f t="shared" si="30"/>
        <v>#REF!</v>
      </c>
      <c r="F194" s="28" t="e">
        <f t="shared" si="29"/>
        <v>#REF!</v>
      </c>
      <c r="G194" s="28" t="e">
        <f>#REF!</f>
        <v>#REF!</v>
      </c>
      <c r="H194" s="28" t="e">
        <f>TRUNC(G194*C194,0)</f>
        <v>#REF!</v>
      </c>
      <c r="I194" s="28" t="e">
        <f>#REF!</f>
        <v>#REF!</v>
      </c>
      <c r="J194" s="28" t="e">
        <f>TRUNC(I194*C194,0)</f>
        <v>#REF!</v>
      </c>
      <c r="K194" s="28" t="e">
        <f>#REF!</f>
        <v>#REF!</v>
      </c>
      <c r="L194" s="28" t="e">
        <f>TRUNC(K194*C194,0)</f>
        <v>#REF!</v>
      </c>
      <c r="M194" s="26" t="s">
        <v>69</v>
      </c>
      <c r="N194" t="s">
        <v>788</v>
      </c>
      <c r="P194" t="s">
        <v>660</v>
      </c>
      <c r="Q194" t="s">
        <v>788</v>
      </c>
      <c r="R194" t="s">
        <v>65</v>
      </c>
      <c r="BI194" s="23" t="str">
        <f>HYPERLINK("#경비!A5","G003 →")</f>
        <v>G003 →</v>
      </c>
    </row>
    <row r="195" spans="1:61" ht="21" customHeight="1">
      <c r="A195" s="29"/>
      <c r="B195" s="29"/>
      <c r="C195" s="29"/>
      <c r="D195" s="29"/>
      <c r="E195" s="29"/>
      <c r="F195" s="29"/>
      <c r="G195" s="29"/>
      <c r="H195" s="29"/>
      <c r="I195" s="29"/>
      <c r="J195" s="29"/>
      <c r="K195" s="29"/>
      <c r="L195" s="29"/>
      <c r="M195" s="29"/>
    </row>
    <row r="196" spans="1:61" ht="21" customHeight="1">
      <c r="A196" s="26" t="s">
        <v>128</v>
      </c>
      <c r="B196" s="26" t="s">
        <v>788</v>
      </c>
      <c r="C196" s="26">
        <v>1</v>
      </c>
      <c r="D196" s="26" t="s">
        <v>632</v>
      </c>
      <c r="E196" s="27"/>
      <c r="F196" s="28" t="e">
        <f t="shared" ref="F196:F208" si="31">H196+J196+L196</f>
        <v>#REF!</v>
      </c>
      <c r="G196" s="27"/>
      <c r="H196" s="28" t="e">
        <f>TRUNC(H198+H199+H200+H201+H202+H203+H205+H206+H207+H208,0)</f>
        <v>#REF!</v>
      </c>
      <c r="I196" s="27"/>
      <c r="J196" s="28">
        <f>TRUNC(J198+J199+J200+J201+J202+J203+J205+J206+J207+J208,0)</f>
        <v>0</v>
      </c>
      <c r="K196" s="27"/>
      <c r="L196" s="28" t="e">
        <f>TRUNC(L198+L199+L200+L201+L202+L203+L205+L206+L207+L208,0)</f>
        <v>#REF!</v>
      </c>
      <c r="M196" s="26" t="s">
        <v>788</v>
      </c>
      <c r="N196" t="s">
        <v>788</v>
      </c>
      <c r="O196" t="s">
        <v>188</v>
      </c>
    </row>
    <row r="197" spans="1:61" ht="21" customHeight="1">
      <c r="A197" s="26" t="s">
        <v>238</v>
      </c>
      <c r="B197" s="26" t="s">
        <v>788</v>
      </c>
      <c r="C197" s="26"/>
      <c r="D197" s="26" t="s">
        <v>788</v>
      </c>
      <c r="E197" s="28">
        <f t="shared" ref="E197:E208" si="32">G197+I197+K197</f>
        <v>0</v>
      </c>
      <c r="F197" s="28" t="e">
        <f t="shared" si="31"/>
        <v>#REF!</v>
      </c>
      <c r="G197" s="29"/>
      <c r="H197" s="28" t="e">
        <f>TRUNC(H198+H199+H200+H201+H202+H203,0)</f>
        <v>#REF!</v>
      </c>
      <c r="I197" s="29"/>
      <c r="J197" s="28">
        <f>TRUNC(J198+J199+J200+J201+J202+J203,0)</f>
        <v>0</v>
      </c>
      <c r="K197" s="29"/>
      <c r="L197" s="28">
        <f>TRUNC(L198+L199+L200+L201+L202+L203,0)</f>
        <v>0</v>
      </c>
      <c r="M197" s="26" t="s">
        <v>788</v>
      </c>
      <c r="N197" t="s">
        <v>788</v>
      </c>
      <c r="P197" t="s">
        <v>116</v>
      </c>
      <c r="Q197" t="s">
        <v>788</v>
      </c>
      <c r="R197" t="s">
        <v>788</v>
      </c>
    </row>
    <row r="198" spans="1:61" ht="21" hidden="1" customHeight="1">
      <c r="A198" s="26" t="s">
        <v>486</v>
      </c>
      <c r="B198" s="26" t="s">
        <v>684</v>
      </c>
      <c r="C198" s="26">
        <v>0</v>
      </c>
      <c r="D198" s="26" t="s">
        <v>512</v>
      </c>
      <c r="E198" s="28" t="e">
        <f t="shared" si="32"/>
        <v>#REF!</v>
      </c>
      <c r="F198" s="28" t="e">
        <f t="shared" si="31"/>
        <v>#REF!</v>
      </c>
      <c r="G198" s="28" t="e">
        <f>#REF!</f>
        <v>#REF!</v>
      </c>
      <c r="H198" s="28" t="e">
        <f t="shared" ref="H198:H203" si="33">TRUNC(G198*C198,0)</f>
        <v>#REF!</v>
      </c>
      <c r="I198" s="28">
        <v>0</v>
      </c>
      <c r="J198" s="28"/>
      <c r="K198" s="28">
        <v>0</v>
      </c>
      <c r="L198" s="28"/>
      <c r="M198" s="26" t="s">
        <v>597</v>
      </c>
      <c r="N198" t="s">
        <v>788</v>
      </c>
      <c r="P198" t="s">
        <v>676</v>
      </c>
      <c r="Q198" t="s">
        <v>788</v>
      </c>
      <c r="R198" t="s">
        <v>597</v>
      </c>
      <c r="BI198" s="23" t="str">
        <f>HYPERLINK("#자재조서!A61","MZTAA2840 →")</f>
        <v>MZTAA2840 →</v>
      </c>
    </row>
    <row r="199" spans="1:61" ht="21" hidden="1" customHeight="1">
      <c r="A199" s="26" t="s">
        <v>769</v>
      </c>
      <c r="B199" s="26" t="s">
        <v>81</v>
      </c>
      <c r="C199" s="26">
        <v>0</v>
      </c>
      <c r="D199" s="26" t="s">
        <v>512</v>
      </c>
      <c r="E199" s="28" t="e">
        <f t="shared" si="32"/>
        <v>#REF!</v>
      </c>
      <c r="F199" s="28" t="e">
        <f t="shared" si="31"/>
        <v>#REF!</v>
      </c>
      <c r="G199" s="28" t="e">
        <f>#REF!</f>
        <v>#REF!</v>
      </c>
      <c r="H199" s="28" t="e">
        <f t="shared" si="33"/>
        <v>#REF!</v>
      </c>
      <c r="I199" s="28">
        <v>0</v>
      </c>
      <c r="J199" s="28"/>
      <c r="K199" s="28">
        <v>0</v>
      </c>
      <c r="L199" s="28"/>
      <c r="M199" s="26" t="s">
        <v>421</v>
      </c>
      <c r="N199" t="s">
        <v>788</v>
      </c>
      <c r="P199" t="s">
        <v>498</v>
      </c>
      <c r="Q199" t="s">
        <v>788</v>
      </c>
      <c r="R199" t="s">
        <v>421</v>
      </c>
      <c r="BI199" s="23" t="str">
        <f>HYPERLINK("#자재조서!A63","MZTAA2850 →")</f>
        <v>MZTAA2850 →</v>
      </c>
    </row>
    <row r="200" spans="1:61" ht="21" hidden="1" customHeight="1">
      <c r="A200" s="26" t="s">
        <v>365</v>
      </c>
      <c r="B200" s="26" t="s">
        <v>337</v>
      </c>
      <c r="C200" s="26">
        <v>0</v>
      </c>
      <c r="D200" s="26" t="s">
        <v>512</v>
      </c>
      <c r="E200" s="28" t="e">
        <f t="shared" si="32"/>
        <v>#REF!</v>
      </c>
      <c r="F200" s="28" t="e">
        <f t="shared" si="31"/>
        <v>#REF!</v>
      </c>
      <c r="G200" s="28" t="e">
        <f>#REF!</f>
        <v>#REF!</v>
      </c>
      <c r="H200" s="28" t="e">
        <f t="shared" si="33"/>
        <v>#REF!</v>
      </c>
      <c r="I200" s="28">
        <v>0</v>
      </c>
      <c r="J200" s="28"/>
      <c r="K200" s="28">
        <v>0</v>
      </c>
      <c r="L200" s="28"/>
      <c r="M200" s="26" t="s">
        <v>211</v>
      </c>
      <c r="N200" t="s">
        <v>788</v>
      </c>
      <c r="P200" t="s">
        <v>307</v>
      </c>
      <c r="Q200" t="s">
        <v>788</v>
      </c>
      <c r="R200" t="s">
        <v>211</v>
      </c>
      <c r="BI200" s="23" t="str">
        <f>HYPERLINK("#자재조서!A65","MZTAA2860 →")</f>
        <v>MZTAA2860 →</v>
      </c>
    </row>
    <row r="201" spans="1:61" ht="21" customHeight="1">
      <c r="A201" s="26" t="s">
        <v>570</v>
      </c>
      <c r="B201" s="26" t="s">
        <v>166</v>
      </c>
      <c r="C201" s="26">
        <v>10</v>
      </c>
      <c r="D201" s="26" t="s">
        <v>341</v>
      </c>
      <c r="E201" s="28" t="e">
        <f t="shared" si="32"/>
        <v>#REF!</v>
      </c>
      <c r="F201" s="28" t="e">
        <f t="shared" si="31"/>
        <v>#REF!</v>
      </c>
      <c r="G201" s="28" t="e">
        <f>#REF!</f>
        <v>#REF!</v>
      </c>
      <c r="H201" s="28" t="e">
        <f t="shared" si="33"/>
        <v>#REF!</v>
      </c>
      <c r="I201" s="28">
        <v>0</v>
      </c>
      <c r="J201" s="28"/>
      <c r="K201" s="28">
        <v>0</v>
      </c>
      <c r="L201" s="28"/>
      <c r="M201" s="26" t="s">
        <v>435</v>
      </c>
      <c r="N201" t="s">
        <v>788</v>
      </c>
      <c r="P201" t="s">
        <v>100</v>
      </c>
      <c r="Q201" t="s">
        <v>788</v>
      </c>
      <c r="R201" t="s">
        <v>435</v>
      </c>
      <c r="BI201" s="23" t="str">
        <f>HYPERLINK("#자재조서!A57","MZTAA2810 →")</f>
        <v>MZTAA2810 →</v>
      </c>
    </row>
    <row r="202" spans="1:61" ht="21" customHeight="1">
      <c r="A202" s="26" t="s">
        <v>394</v>
      </c>
      <c r="B202" s="26" t="s">
        <v>677</v>
      </c>
      <c r="C202" s="26">
        <v>10</v>
      </c>
      <c r="D202" s="26" t="s">
        <v>341</v>
      </c>
      <c r="E202" s="28" t="e">
        <f t="shared" si="32"/>
        <v>#REF!</v>
      </c>
      <c r="F202" s="28" t="e">
        <f t="shared" si="31"/>
        <v>#REF!</v>
      </c>
      <c r="G202" s="28" t="e">
        <f>#REF!</f>
        <v>#REF!</v>
      </c>
      <c r="H202" s="28" t="e">
        <f t="shared" si="33"/>
        <v>#REF!</v>
      </c>
      <c r="I202" s="28">
        <v>0</v>
      </c>
      <c r="J202" s="28"/>
      <c r="K202" s="28">
        <v>0</v>
      </c>
      <c r="L202" s="28"/>
      <c r="M202" s="26" t="s">
        <v>105</v>
      </c>
      <c r="N202" t="s">
        <v>788</v>
      </c>
      <c r="P202" t="s">
        <v>664</v>
      </c>
      <c r="Q202" t="s">
        <v>788</v>
      </c>
      <c r="R202" t="s">
        <v>105</v>
      </c>
      <c r="BI202" s="23" t="str">
        <f>HYPERLINK("#자재조서!A67","MZTAA3000 →")</f>
        <v>MZTAA3000 →</v>
      </c>
    </row>
    <row r="203" spans="1:61" ht="21" customHeight="1">
      <c r="A203" s="26" t="s">
        <v>566</v>
      </c>
      <c r="B203" s="26" t="s">
        <v>751</v>
      </c>
      <c r="C203" s="26">
        <v>8</v>
      </c>
      <c r="D203" s="26" t="s">
        <v>341</v>
      </c>
      <c r="E203" s="28" t="e">
        <f t="shared" si="32"/>
        <v>#REF!</v>
      </c>
      <c r="F203" s="28" t="e">
        <f t="shared" si="31"/>
        <v>#REF!</v>
      </c>
      <c r="G203" s="28" t="e">
        <f>#REF!</f>
        <v>#REF!</v>
      </c>
      <c r="H203" s="28" t="e">
        <f t="shared" si="33"/>
        <v>#REF!</v>
      </c>
      <c r="I203" s="28">
        <v>0</v>
      </c>
      <c r="J203" s="28"/>
      <c r="K203" s="28">
        <v>0</v>
      </c>
      <c r="L203" s="28"/>
      <c r="M203" s="26" t="s">
        <v>154</v>
      </c>
      <c r="N203" t="s">
        <v>788</v>
      </c>
      <c r="P203" t="s">
        <v>487</v>
      </c>
      <c r="Q203" t="s">
        <v>788</v>
      </c>
      <c r="R203" t="s">
        <v>154</v>
      </c>
      <c r="BI203" s="23" t="str">
        <f>HYPERLINK("#자재조서!A68","MZTAA3100 →")</f>
        <v>MZTAA3100 →</v>
      </c>
    </row>
    <row r="204" spans="1:61" ht="21" customHeight="1">
      <c r="A204" s="26" t="s">
        <v>686</v>
      </c>
      <c r="B204" s="26" t="s">
        <v>788</v>
      </c>
      <c r="C204" s="26"/>
      <c r="D204" s="26" t="s">
        <v>788</v>
      </c>
      <c r="E204" s="28">
        <f t="shared" si="32"/>
        <v>0</v>
      </c>
      <c r="F204" s="28" t="e">
        <f t="shared" si="31"/>
        <v>#REF!</v>
      </c>
      <c r="G204" s="29"/>
      <c r="H204" s="28" t="e">
        <f>TRUNC(H205+H206+H207+H208,0)</f>
        <v>#REF!</v>
      </c>
      <c r="I204" s="29"/>
      <c r="J204" s="28">
        <f>TRUNC(J205+J206+J207+J208,0)</f>
        <v>0</v>
      </c>
      <c r="K204" s="29"/>
      <c r="L204" s="28" t="e">
        <f>TRUNC(L205+L206+L207+L208,0)</f>
        <v>#REF!</v>
      </c>
      <c r="M204" s="26" t="s">
        <v>788</v>
      </c>
      <c r="N204" t="s">
        <v>788</v>
      </c>
      <c r="P204" t="s">
        <v>291</v>
      </c>
      <c r="Q204" t="s">
        <v>788</v>
      </c>
      <c r="R204" t="s">
        <v>788</v>
      </c>
    </row>
    <row r="205" spans="1:61" ht="21" hidden="1" customHeight="1">
      <c r="A205" s="26" t="s">
        <v>486</v>
      </c>
      <c r="B205" s="26" t="s">
        <v>684</v>
      </c>
      <c r="C205" s="26">
        <v>0</v>
      </c>
      <c r="D205" s="26" t="s">
        <v>512</v>
      </c>
      <c r="E205" s="28" t="e">
        <f t="shared" si="32"/>
        <v>#REF!</v>
      </c>
      <c r="F205" s="28" t="e">
        <f t="shared" si="31"/>
        <v>#REF!</v>
      </c>
      <c r="G205" s="28" t="e">
        <f>#REF!</f>
        <v>#REF!</v>
      </c>
      <c r="H205" s="28" t="e">
        <f>TRUNC(G205*C205,0)</f>
        <v>#REF!</v>
      </c>
      <c r="I205" s="28">
        <v>0</v>
      </c>
      <c r="J205" s="28"/>
      <c r="K205" s="28">
        <v>0</v>
      </c>
      <c r="L205" s="28"/>
      <c r="M205" s="26" t="s">
        <v>597</v>
      </c>
      <c r="N205" t="s">
        <v>788</v>
      </c>
      <c r="P205" t="s">
        <v>82</v>
      </c>
      <c r="Q205" t="s">
        <v>788</v>
      </c>
      <c r="R205" t="s">
        <v>597</v>
      </c>
      <c r="BI205" s="23" t="str">
        <f>HYPERLINK("#자재조서!A61","MZTAA2840 →")</f>
        <v>MZTAA2840 →</v>
      </c>
    </row>
    <row r="206" spans="1:61" ht="21" hidden="1" customHeight="1">
      <c r="A206" s="26" t="s">
        <v>192</v>
      </c>
      <c r="B206" s="26" t="s">
        <v>7</v>
      </c>
      <c r="C206" s="26">
        <v>0</v>
      </c>
      <c r="D206" s="26" t="s">
        <v>512</v>
      </c>
      <c r="E206" s="28" t="e">
        <f t="shared" si="32"/>
        <v>#REF!</v>
      </c>
      <c r="F206" s="28" t="e">
        <f t="shared" si="31"/>
        <v>#REF!</v>
      </c>
      <c r="G206" s="28" t="e">
        <f>#REF!</f>
        <v>#REF!</v>
      </c>
      <c r="H206" s="28" t="e">
        <f>TRUNC(G206*C206,0)</f>
        <v>#REF!</v>
      </c>
      <c r="I206" s="28">
        <v>0</v>
      </c>
      <c r="J206" s="28"/>
      <c r="K206" s="28">
        <v>0</v>
      </c>
      <c r="L206" s="28"/>
      <c r="M206" s="26" t="s">
        <v>393</v>
      </c>
      <c r="N206" t="s">
        <v>788</v>
      </c>
      <c r="P206" t="s">
        <v>79</v>
      </c>
      <c r="Q206" t="s">
        <v>788</v>
      </c>
      <c r="R206" t="s">
        <v>393</v>
      </c>
      <c r="BI206" s="23" t="str">
        <f>HYPERLINK("#자재조서!A53","MZTAA2720 →")</f>
        <v>MZTAA2720 →</v>
      </c>
    </row>
    <row r="207" spans="1:61" ht="21" hidden="1" customHeight="1">
      <c r="A207" s="26" t="s">
        <v>537</v>
      </c>
      <c r="B207" s="26" t="s">
        <v>357</v>
      </c>
      <c r="C207" s="26">
        <v>0</v>
      </c>
      <c r="D207" s="26" t="s">
        <v>512</v>
      </c>
      <c r="E207" s="28" t="e">
        <f t="shared" si="32"/>
        <v>#REF!</v>
      </c>
      <c r="F207" s="28" t="e">
        <f t="shared" si="31"/>
        <v>#REF!</v>
      </c>
      <c r="G207" s="28" t="e">
        <f>#REF!</f>
        <v>#REF!</v>
      </c>
      <c r="H207" s="28" t="e">
        <f>TRUNC(G207*C207,0)</f>
        <v>#REF!</v>
      </c>
      <c r="I207" s="28">
        <v>0</v>
      </c>
      <c r="J207" s="28"/>
      <c r="K207" s="28">
        <v>0</v>
      </c>
      <c r="L207" s="28"/>
      <c r="M207" s="26" t="s">
        <v>190</v>
      </c>
      <c r="N207" t="s">
        <v>788</v>
      </c>
      <c r="P207" t="s">
        <v>280</v>
      </c>
      <c r="Q207" t="s">
        <v>788</v>
      </c>
      <c r="R207" t="s">
        <v>190</v>
      </c>
      <c r="AA207" s="22" t="s">
        <v>271</v>
      </c>
      <c r="AB207" s="5" t="e">
        <f>(내역서!H198+내역서!H199+내역서!H200+내역서!H201+내역서!H202+내역서!H203+내역서!H205+내역서!H206+내역서!H207)*0.54/100+960</f>
        <v>#REF!</v>
      </c>
      <c r="AC207" s="22" t="s">
        <v>447</v>
      </c>
      <c r="AD207" s="4" t="e">
        <f>$AB207</f>
        <v>#REF!</v>
      </c>
      <c r="BI207" s="23" t="str">
        <f>HYPERLINK("#자재조서!A54","MZTAA2730 →")</f>
        <v>MZTAA2730 →</v>
      </c>
    </row>
    <row r="208" spans="1:61" ht="21" customHeight="1">
      <c r="A208" s="26" t="s">
        <v>476</v>
      </c>
      <c r="B208" s="26" t="s">
        <v>514</v>
      </c>
      <c r="C208" s="26">
        <v>1</v>
      </c>
      <c r="D208" s="26" t="s">
        <v>632</v>
      </c>
      <c r="E208" s="28">
        <f t="shared" si="32"/>
        <v>0</v>
      </c>
      <c r="F208" s="28" t="e">
        <f t="shared" si="31"/>
        <v>#REF!</v>
      </c>
      <c r="G208" s="29"/>
      <c r="H208" s="28">
        <v>0</v>
      </c>
      <c r="I208" s="29"/>
      <c r="J208" s="28">
        <v>0</v>
      </c>
      <c r="K208" s="29"/>
      <c r="L208" s="28" t="e">
        <f>TRUNC(((H198+H199+H200+H201+H202+H203+H205+H206+H207)*0.54/100+960),0)</f>
        <v>#REF!</v>
      </c>
      <c r="M208" s="26" t="s">
        <v>788</v>
      </c>
      <c r="N208" t="s">
        <v>788</v>
      </c>
      <c r="P208" t="s">
        <v>483</v>
      </c>
      <c r="Q208" t="s">
        <v>788</v>
      </c>
      <c r="R208" t="s">
        <v>657</v>
      </c>
      <c r="X208" t="s">
        <v>596</v>
      </c>
    </row>
  </sheetData>
  <mergeCells count="9">
    <mergeCell ref="K2:L2"/>
    <mergeCell ref="E2:F2"/>
    <mergeCell ref="M2:M3"/>
    <mergeCell ref="A2:A3"/>
    <mergeCell ref="B2:B3"/>
    <mergeCell ref="C2:C3"/>
    <mergeCell ref="D2:D3"/>
    <mergeCell ref="G2:H2"/>
    <mergeCell ref="I2:J2"/>
  </mergeCells>
  <phoneticPr fontId="3" type="noConversion"/>
  <pageMargins left="0.78740157480314965" right="0.39370078740157483" top="0.59055118110236215" bottom="0.59055118110236215" header="0.19685039370078741" footer="0.19685039370078741"/>
  <pageSetup paperSize="9" orientation="landscape" r:id="rId1"/>
  <headerFooter alignWithMargins="0">
    <oddHeader>&amp;RPage : &amp;P/&amp;N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7"/>
  <sheetViews>
    <sheetView workbookViewId="0">
      <selection activeCell="B2" sqref="B2"/>
    </sheetView>
  </sheetViews>
  <sheetFormatPr defaultRowHeight="18.399999999999999" customHeight="1"/>
  <cols>
    <col min="1" max="1" width="30" customWidth="1"/>
    <col min="2" max="2" width="25" customWidth="1"/>
    <col min="3" max="3" width="10" customWidth="1"/>
    <col min="4" max="4" width="20" customWidth="1"/>
    <col min="5" max="5" width="30" customWidth="1"/>
    <col min="6" max="13" width="0" hidden="1" customWidth="1"/>
  </cols>
  <sheetData>
    <row r="1" spans="1:8" ht="18.399999999999999" customHeight="1">
      <c r="A1" t="s">
        <v>383</v>
      </c>
    </row>
    <row r="2" spans="1:8" ht="18.399999999999999" customHeight="1">
      <c r="A2" s="11" t="s">
        <v>556</v>
      </c>
      <c r="B2" s="12" t="s">
        <v>324</v>
      </c>
      <c r="C2" s="12" t="s">
        <v>735</v>
      </c>
      <c r="D2" s="12" t="s">
        <v>442</v>
      </c>
      <c r="E2" s="14" t="s">
        <v>221</v>
      </c>
    </row>
    <row r="3" spans="1:8" ht="18.399999999999999" customHeight="1">
      <c r="A3" s="6" t="s">
        <v>757</v>
      </c>
      <c r="B3" s="2" t="s">
        <v>500</v>
      </c>
      <c r="C3" s="2" t="s">
        <v>778</v>
      </c>
      <c r="D3" s="20" t="e">
        <f>#REF!</f>
        <v>#REF!</v>
      </c>
      <c r="E3" s="15" t="s">
        <v>543</v>
      </c>
      <c r="F3" t="s">
        <v>788</v>
      </c>
      <c r="G3" t="s">
        <v>130</v>
      </c>
      <c r="H3" t="s">
        <v>788</v>
      </c>
    </row>
    <row r="4" spans="1:8" ht="18.399999999999999" customHeight="1">
      <c r="A4" s="6" t="s">
        <v>372</v>
      </c>
      <c r="B4" s="2" t="s">
        <v>64</v>
      </c>
      <c r="C4" s="2" t="s">
        <v>155</v>
      </c>
      <c r="D4" s="20" t="e">
        <f>#REF!</f>
        <v>#REF!</v>
      </c>
      <c r="E4" s="15" t="s">
        <v>54</v>
      </c>
      <c r="F4" t="s">
        <v>788</v>
      </c>
      <c r="G4" t="s">
        <v>298</v>
      </c>
      <c r="H4" t="s">
        <v>788</v>
      </c>
    </row>
    <row r="5" spans="1:8" ht="18.399999999999999" customHeight="1">
      <c r="A5" s="6" t="s">
        <v>681</v>
      </c>
      <c r="B5" s="2" t="s">
        <v>579</v>
      </c>
      <c r="C5" s="2" t="s">
        <v>765</v>
      </c>
      <c r="D5" s="20" t="e">
        <f>#REF!</f>
        <v>#REF!</v>
      </c>
      <c r="E5" s="15" t="s">
        <v>562</v>
      </c>
      <c r="F5" t="s">
        <v>788</v>
      </c>
      <c r="G5" t="s">
        <v>96</v>
      </c>
      <c r="H5" t="s">
        <v>788</v>
      </c>
    </row>
    <row r="6" spans="1:8" ht="18.399999999999999" customHeight="1">
      <c r="A6" s="6" t="s">
        <v>555</v>
      </c>
      <c r="B6" s="2" t="s">
        <v>772</v>
      </c>
      <c r="C6" s="2" t="s">
        <v>635</v>
      </c>
      <c r="D6" s="20" t="e">
        <f>#REF!</f>
        <v>#REF!</v>
      </c>
      <c r="E6" s="15" t="s">
        <v>671</v>
      </c>
      <c r="F6" t="s">
        <v>788</v>
      </c>
      <c r="G6" t="s">
        <v>98</v>
      </c>
      <c r="H6" t="s">
        <v>788</v>
      </c>
    </row>
    <row r="7" spans="1:8" ht="18.399999999999999" customHeight="1">
      <c r="A7" s="6" t="s">
        <v>704</v>
      </c>
      <c r="B7" s="2" t="s">
        <v>726</v>
      </c>
      <c r="C7" s="2" t="s">
        <v>765</v>
      </c>
      <c r="D7" s="20" t="e">
        <f>#REF!</f>
        <v>#REF!</v>
      </c>
      <c r="E7" s="15" t="s">
        <v>529</v>
      </c>
      <c r="F7" t="s">
        <v>788</v>
      </c>
      <c r="G7" t="s">
        <v>629</v>
      </c>
      <c r="H7" t="s">
        <v>629</v>
      </c>
    </row>
    <row r="8" spans="1:8" ht="18.399999999999999" customHeight="1">
      <c r="A8" s="6" t="s">
        <v>252</v>
      </c>
      <c r="B8" s="2" t="s">
        <v>666</v>
      </c>
      <c r="C8" s="2" t="s">
        <v>459</v>
      </c>
      <c r="D8" s="20" t="e">
        <f>#REF!</f>
        <v>#REF!</v>
      </c>
      <c r="E8" s="15" t="s">
        <v>434</v>
      </c>
      <c r="F8" t="s">
        <v>788</v>
      </c>
      <c r="G8" t="s">
        <v>623</v>
      </c>
      <c r="H8" t="s">
        <v>623</v>
      </c>
    </row>
    <row r="9" spans="1:8" ht="18.399999999999999" customHeight="1">
      <c r="A9" s="6" t="s">
        <v>705</v>
      </c>
      <c r="B9" s="2" t="s">
        <v>674</v>
      </c>
      <c r="C9" s="2" t="s">
        <v>737</v>
      </c>
      <c r="D9" s="20" t="e">
        <f>#REF!</f>
        <v>#REF!</v>
      </c>
      <c r="E9" s="15" t="s">
        <v>189</v>
      </c>
      <c r="F9" t="s">
        <v>788</v>
      </c>
      <c r="G9" t="s">
        <v>647</v>
      </c>
      <c r="H9" t="s">
        <v>788</v>
      </c>
    </row>
    <row r="10" spans="1:8" ht="18.399999999999999" customHeight="1">
      <c r="A10" s="6" t="s">
        <v>718</v>
      </c>
      <c r="B10" s="2" t="s">
        <v>505</v>
      </c>
      <c r="C10" s="2" t="s">
        <v>737</v>
      </c>
      <c r="D10" s="20" t="e">
        <f>#REF!</f>
        <v>#REF!</v>
      </c>
      <c r="E10" s="15" t="s">
        <v>658</v>
      </c>
      <c r="F10" t="s">
        <v>788</v>
      </c>
      <c r="G10" t="s">
        <v>551</v>
      </c>
      <c r="H10" t="s">
        <v>788</v>
      </c>
    </row>
    <row r="11" spans="1:8" ht="18.399999999999999" customHeight="1">
      <c r="A11" s="6" t="s">
        <v>567</v>
      </c>
      <c r="B11" s="2" t="s">
        <v>518</v>
      </c>
      <c r="C11" s="2" t="s">
        <v>635</v>
      </c>
      <c r="D11" s="20" t="e">
        <f>#REF!</f>
        <v>#REF!</v>
      </c>
      <c r="E11" s="15" t="s">
        <v>471</v>
      </c>
      <c r="F11" t="s">
        <v>788</v>
      </c>
      <c r="G11" t="s">
        <v>742</v>
      </c>
      <c r="H11" t="s">
        <v>788</v>
      </c>
    </row>
    <row r="12" spans="1:8" ht="18.399999999999999" customHeight="1">
      <c r="A12" s="6" t="s">
        <v>428</v>
      </c>
      <c r="B12" s="2" t="s">
        <v>788</v>
      </c>
      <c r="C12" s="2" t="s">
        <v>225</v>
      </c>
      <c r="D12" s="20" t="e">
        <f>#REF!</f>
        <v>#REF!</v>
      </c>
      <c r="E12" s="15" t="s">
        <v>584</v>
      </c>
      <c r="F12" t="s">
        <v>788</v>
      </c>
      <c r="G12" t="s">
        <v>448</v>
      </c>
      <c r="H12" t="s">
        <v>788</v>
      </c>
    </row>
    <row r="13" spans="1:8" ht="18.399999999999999" customHeight="1">
      <c r="A13" s="6" t="s">
        <v>59</v>
      </c>
      <c r="B13" s="2" t="s">
        <v>788</v>
      </c>
      <c r="C13" s="2" t="s">
        <v>635</v>
      </c>
      <c r="D13" s="20" t="e">
        <f>#REF!</f>
        <v>#REF!</v>
      </c>
      <c r="E13" s="15" t="s">
        <v>584</v>
      </c>
      <c r="F13" t="s">
        <v>788</v>
      </c>
      <c r="G13" t="s">
        <v>680</v>
      </c>
      <c r="H13" t="s">
        <v>788</v>
      </c>
    </row>
    <row r="14" spans="1:8" ht="18.399999999999999" customHeight="1">
      <c r="A14" s="6" t="s">
        <v>749</v>
      </c>
      <c r="B14" s="2" t="s">
        <v>236</v>
      </c>
      <c r="C14" s="2" t="s">
        <v>322</v>
      </c>
      <c r="D14" s="20" t="e">
        <f>#REF!</f>
        <v>#REF!</v>
      </c>
      <c r="E14" s="15" t="s">
        <v>683</v>
      </c>
      <c r="F14" t="s">
        <v>788</v>
      </c>
      <c r="G14" t="s">
        <v>245</v>
      </c>
      <c r="H14" t="s">
        <v>788</v>
      </c>
    </row>
    <row r="15" spans="1:8" ht="18.399999999999999" customHeight="1">
      <c r="A15" s="6" t="s">
        <v>749</v>
      </c>
      <c r="B15" s="2" t="s">
        <v>571</v>
      </c>
      <c r="C15" s="2" t="s">
        <v>322</v>
      </c>
      <c r="D15" s="20" t="e">
        <f>#REF!</f>
        <v>#REF!</v>
      </c>
      <c r="E15" s="15" t="s">
        <v>630</v>
      </c>
      <c r="F15" t="s">
        <v>788</v>
      </c>
      <c r="G15" t="s">
        <v>334</v>
      </c>
      <c r="H15" t="s">
        <v>788</v>
      </c>
    </row>
    <row r="16" spans="1:8" ht="18.399999999999999" customHeight="1">
      <c r="A16" s="6" t="s">
        <v>564</v>
      </c>
      <c r="B16" s="2" t="s">
        <v>47</v>
      </c>
      <c r="C16" s="2" t="s">
        <v>407</v>
      </c>
      <c r="D16" s="20" t="e">
        <f>#REF!</f>
        <v>#REF!</v>
      </c>
      <c r="E16" s="15" t="s">
        <v>9</v>
      </c>
      <c r="F16" t="s">
        <v>788</v>
      </c>
      <c r="G16" t="s">
        <v>591</v>
      </c>
      <c r="H16" t="s">
        <v>788</v>
      </c>
    </row>
    <row r="17" spans="1:8" ht="18.399999999999999" customHeight="1">
      <c r="A17" s="6" t="s">
        <v>396</v>
      </c>
      <c r="B17" s="2" t="s">
        <v>725</v>
      </c>
      <c r="C17" s="2" t="s">
        <v>114</v>
      </c>
      <c r="D17" s="20" t="e">
        <f>#REF!</f>
        <v>#REF!</v>
      </c>
      <c r="E17" s="15" t="s">
        <v>135</v>
      </c>
      <c r="F17" t="s">
        <v>788</v>
      </c>
      <c r="G17" t="s">
        <v>260</v>
      </c>
      <c r="H17" t="s">
        <v>788</v>
      </c>
    </row>
    <row r="18" spans="1:8" ht="18.399999999999999" customHeight="1">
      <c r="A18" s="6" t="s">
        <v>259</v>
      </c>
      <c r="B18" s="2" t="s">
        <v>518</v>
      </c>
      <c r="C18" s="2" t="s">
        <v>635</v>
      </c>
      <c r="D18" s="20" t="e">
        <f>#REF!</f>
        <v>#REF!</v>
      </c>
      <c r="E18" s="15" t="s">
        <v>343</v>
      </c>
      <c r="F18" t="s">
        <v>788</v>
      </c>
      <c r="G18" t="s">
        <v>122</v>
      </c>
      <c r="H18" t="s">
        <v>788</v>
      </c>
    </row>
    <row r="19" spans="1:8" ht="18.399999999999999" customHeight="1">
      <c r="A19" s="6" t="s">
        <v>314</v>
      </c>
      <c r="B19" s="2" t="s">
        <v>612</v>
      </c>
      <c r="C19" s="2" t="s">
        <v>635</v>
      </c>
      <c r="D19" s="20" t="e">
        <f>#REF!</f>
        <v>#REF!</v>
      </c>
      <c r="E19" s="15" t="s">
        <v>343</v>
      </c>
      <c r="F19" t="s">
        <v>788</v>
      </c>
      <c r="G19" t="s">
        <v>460</v>
      </c>
      <c r="H19" t="s">
        <v>788</v>
      </c>
    </row>
    <row r="20" spans="1:8" ht="18.399999999999999" customHeight="1">
      <c r="A20" s="6" t="s">
        <v>314</v>
      </c>
      <c r="B20" s="2" t="s">
        <v>172</v>
      </c>
      <c r="C20" s="2" t="s">
        <v>635</v>
      </c>
      <c r="D20" s="20" t="e">
        <f>#REF!</f>
        <v>#REF!</v>
      </c>
      <c r="E20" s="15" t="s">
        <v>343</v>
      </c>
      <c r="F20" t="s">
        <v>788</v>
      </c>
      <c r="G20" t="s">
        <v>517</v>
      </c>
      <c r="H20" t="s">
        <v>788</v>
      </c>
    </row>
    <row r="21" spans="1:8" ht="18.399999999999999" customHeight="1">
      <c r="A21" s="6" t="s">
        <v>125</v>
      </c>
      <c r="B21" s="2" t="s">
        <v>296</v>
      </c>
      <c r="C21" s="2" t="s">
        <v>635</v>
      </c>
      <c r="D21" s="20" t="e">
        <f>#REF!</f>
        <v>#REF!</v>
      </c>
      <c r="E21" s="15" t="s">
        <v>201</v>
      </c>
      <c r="F21" t="s">
        <v>788</v>
      </c>
      <c r="G21" t="s">
        <v>510</v>
      </c>
      <c r="H21" t="s">
        <v>788</v>
      </c>
    </row>
    <row r="22" spans="1:8" ht="18.399999999999999" customHeight="1">
      <c r="A22" s="6" t="s">
        <v>125</v>
      </c>
      <c r="B22" s="2" t="s">
        <v>503</v>
      </c>
      <c r="C22" s="2" t="s">
        <v>635</v>
      </c>
      <c r="D22" s="20" t="e">
        <f>#REF!</f>
        <v>#REF!</v>
      </c>
      <c r="E22" s="15" t="s">
        <v>441</v>
      </c>
      <c r="F22" t="s">
        <v>788</v>
      </c>
      <c r="G22" t="s">
        <v>455</v>
      </c>
      <c r="H22" t="s">
        <v>788</v>
      </c>
    </row>
    <row r="23" spans="1:8" ht="18.399999999999999" customHeight="1">
      <c r="A23" s="6" t="s">
        <v>417</v>
      </c>
      <c r="B23" s="2" t="s">
        <v>518</v>
      </c>
      <c r="C23" s="2" t="s">
        <v>635</v>
      </c>
      <c r="D23" s="20" t="e">
        <f>#REF!</f>
        <v>#REF!</v>
      </c>
      <c r="E23" s="15" t="s">
        <v>760</v>
      </c>
      <c r="F23" t="s">
        <v>788</v>
      </c>
      <c r="G23" t="s">
        <v>102</v>
      </c>
      <c r="H23" t="s">
        <v>788</v>
      </c>
    </row>
    <row r="24" spans="1:8" ht="18.399999999999999" customHeight="1">
      <c r="A24" s="6" t="s">
        <v>752</v>
      </c>
      <c r="B24" s="2" t="s">
        <v>689</v>
      </c>
      <c r="C24" s="2" t="s">
        <v>350</v>
      </c>
      <c r="D24" s="20" t="e">
        <f>#REF!</f>
        <v>#REF!</v>
      </c>
      <c r="E24" s="15" t="s">
        <v>548</v>
      </c>
      <c r="F24" t="s">
        <v>788</v>
      </c>
      <c r="G24" t="s">
        <v>761</v>
      </c>
      <c r="H24" t="s">
        <v>788</v>
      </c>
    </row>
    <row r="25" spans="1:8" ht="18.399999999999999" customHeight="1">
      <c r="A25" s="6" t="s">
        <v>621</v>
      </c>
      <c r="B25" s="2" t="s">
        <v>301</v>
      </c>
      <c r="C25" s="2" t="s">
        <v>459</v>
      </c>
      <c r="D25" s="20" t="e">
        <f>#REF!</f>
        <v>#REF!</v>
      </c>
      <c r="E25" s="15" t="s">
        <v>565</v>
      </c>
      <c r="F25" t="s">
        <v>788</v>
      </c>
      <c r="G25" t="s">
        <v>3</v>
      </c>
      <c r="H25" t="s">
        <v>788</v>
      </c>
    </row>
    <row r="26" spans="1:8" ht="18.399999999999999" customHeight="1">
      <c r="A26" s="6" t="s">
        <v>499</v>
      </c>
      <c r="B26" s="2" t="s">
        <v>134</v>
      </c>
      <c r="C26" s="2" t="s">
        <v>350</v>
      </c>
      <c r="D26" s="20" t="e">
        <f>#REF!</f>
        <v>#REF!</v>
      </c>
      <c r="E26" s="15" t="s">
        <v>40</v>
      </c>
      <c r="F26" t="s">
        <v>788</v>
      </c>
      <c r="G26" t="s">
        <v>463</v>
      </c>
      <c r="H26" t="s">
        <v>788</v>
      </c>
    </row>
    <row r="27" spans="1:8" ht="18.399999999999999" customHeight="1">
      <c r="A27" s="6" t="s">
        <v>665</v>
      </c>
      <c r="B27" s="2" t="s">
        <v>406</v>
      </c>
      <c r="C27" s="2" t="s">
        <v>350</v>
      </c>
      <c r="D27" s="20" t="e">
        <f>#REF!</f>
        <v>#REF!</v>
      </c>
      <c r="E27" s="15" t="s">
        <v>367</v>
      </c>
      <c r="F27" t="s">
        <v>788</v>
      </c>
      <c r="G27" t="s">
        <v>601</v>
      </c>
      <c r="H27" t="s">
        <v>788</v>
      </c>
    </row>
    <row r="28" spans="1:8" ht="18.399999999999999" customHeight="1">
      <c r="A28" s="6" t="s">
        <v>665</v>
      </c>
      <c r="B28" s="2" t="s">
        <v>449</v>
      </c>
      <c r="C28" s="2" t="s">
        <v>350</v>
      </c>
      <c r="D28" s="20" t="e">
        <f>#REF!</f>
        <v>#REF!</v>
      </c>
      <c r="E28" s="15" t="s">
        <v>367</v>
      </c>
      <c r="F28" t="s">
        <v>788</v>
      </c>
      <c r="G28" t="s">
        <v>420</v>
      </c>
      <c r="H28" t="s">
        <v>788</v>
      </c>
    </row>
    <row r="29" spans="1:8" ht="18.399999999999999" customHeight="1">
      <c r="A29" s="6" t="s">
        <v>353</v>
      </c>
      <c r="B29" s="2" t="s">
        <v>634</v>
      </c>
      <c r="C29" s="2" t="s">
        <v>155</v>
      </c>
      <c r="D29" s="20" t="e">
        <f>#REF!</f>
        <v>#REF!</v>
      </c>
      <c r="E29" s="15" t="s">
        <v>766</v>
      </c>
      <c r="F29" t="s">
        <v>788</v>
      </c>
      <c r="G29" t="s">
        <v>366</v>
      </c>
      <c r="H29" t="s">
        <v>788</v>
      </c>
    </row>
    <row r="30" spans="1:8" ht="18.399999999999999" customHeight="1">
      <c r="A30" s="6" t="s">
        <v>121</v>
      </c>
      <c r="B30" s="2" t="s">
        <v>90</v>
      </c>
      <c r="C30" s="2" t="s">
        <v>765</v>
      </c>
      <c r="D30" s="20" t="e">
        <f>#REF!</f>
        <v>#REF!</v>
      </c>
      <c r="E30" s="15" t="s">
        <v>777</v>
      </c>
      <c r="F30" t="s">
        <v>788</v>
      </c>
      <c r="G30" t="s">
        <v>313</v>
      </c>
      <c r="H30" t="s">
        <v>788</v>
      </c>
    </row>
    <row r="31" spans="1:8" ht="18.399999999999999" customHeight="1">
      <c r="A31" s="6" t="s">
        <v>681</v>
      </c>
      <c r="B31" s="2" t="s">
        <v>579</v>
      </c>
      <c r="C31" s="2" t="s">
        <v>765</v>
      </c>
      <c r="D31" s="20" t="e">
        <f>#REF!</f>
        <v>#REF!</v>
      </c>
      <c r="E31" s="15" t="s">
        <v>562</v>
      </c>
      <c r="F31" t="s">
        <v>788</v>
      </c>
      <c r="G31" t="s">
        <v>61</v>
      </c>
      <c r="H31" t="s">
        <v>788</v>
      </c>
    </row>
    <row r="32" spans="1:8" ht="18.399999999999999" customHeight="1">
      <c r="A32" s="6" t="s">
        <v>747</v>
      </c>
      <c r="B32" s="2" t="s">
        <v>788</v>
      </c>
      <c r="C32" s="2" t="s">
        <v>765</v>
      </c>
      <c r="D32" s="20" t="e">
        <f>#REF!</f>
        <v>#REF!</v>
      </c>
      <c r="E32" s="15" t="s">
        <v>562</v>
      </c>
      <c r="F32" t="s">
        <v>788</v>
      </c>
      <c r="G32" t="s">
        <v>617</v>
      </c>
      <c r="H32" t="s">
        <v>788</v>
      </c>
    </row>
    <row r="33" spans="1:8" ht="18.399999999999999" customHeight="1">
      <c r="A33" s="6" t="s">
        <v>234</v>
      </c>
      <c r="B33" s="2" t="s">
        <v>598</v>
      </c>
      <c r="C33" s="2" t="s">
        <v>765</v>
      </c>
      <c r="D33" s="20" t="e">
        <f>#REF!</f>
        <v>#REF!</v>
      </c>
      <c r="E33" s="15" t="s">
        <v>562</v>
      </c>
      <c r="F33" t="s">
        <v>788</v>
      </c>
      <c r="G33" t="s">
        <v>1</v>
      </c>
      <c r="H33" t="s">
        <v>788</v>
      </c>
    </row>
    <row r="34" spans="1:8" ht="18.399999999999999" customHeight="1">
      <c r="A34" s="6" t="s">
        <v>783</v>
      </c>
      <c r="B34" s="2" t="s">
        <v>35</v>
      </c>
      <c r="C34" s="2" t="s">
        <v>407</v>
      </c>
      <c r="D34" s="20" t="e">
        <f>#REF!</f>
        <v>#REF!</v>
      </c>
      <c r="E34" s="15" t="s">
        <v>136</v>
      </c>
      <c r="F34" t="s">
        <v>788</v>
      </c>
      <c r="G34" t="s">
        <v>97</v>
      </c>
      <c r="H34" t="s">
        <v>788</v>
      </c>
    </row>
    <row r="35" spans="1:8" ht="18.399999999999999" customHeight="1">
      <c r="A35" s="6" t="s">
        <v>359</v>
      </c>
      <c r="B35" s="2" t="s">
        <v>688</v>
      </c>
      <c r="C35" s="2" t="s">
        <v>580</v>
      </c>
      <c r="D35" s="20" t="e">
        <f>#REF!</f>
        <v>#REF!</v>
      </c>
      <c r="E35" s="15" t="s">
        <v>672</v>
      </c>
      <c r="F35" t="s">
        <v>788</v>
      </c>
      <c r="G35" t="s">
        <v>768</v>
      </c>
      <c r="H35" t="s">
        <v>788</v>
      </c>
    </row>
    <row r="36" spans="1:8" ht="18.399999999999999" customHeight="1">
      <c r="A36" s="6" t="s">
        <v>141</v>
      </c>
      <c r="B36" s="2" t="s">
        <v>111</v>
      </c>
      <c r="C36" s="2" t="s">
        <v>578</v>
      </c>
      <c r="D36" s="20" t="e">
        <f>#REF!</f>
        <v>#REF!</v>
      </c>
      <c r="E36" s="15" t="s">
        <v>175</v>
      </c>
      <c r="F36" t="s">
        <v>788</v>
      </c>
      <c r="G36" t="s">
        <v>673</v>
      </c>
      <c r="H36" t="s">
        <v>788</v>
      </c>
    </row>
    <row r="37" spans="1:8" ht="18.399999999999999" customHeight="1">
      <c r="A37" s="6" t="s">
        <v>299</v>
      </c>
      <c r="B37" s="2" t="s">
        <v>497</v>
      </c>
      <c r="C37" s="2" t="s">
        <v>470</v>
      </c>
      <c r="D37" s="20" t="e">
        <f>#REF!</f>
        <v>#REF!</v>
      </c>
      <c r="E37" s="15" t="s">
        <v>8</v>
      </c>
      <c r="F37" t="s">
        <v>788</v>
      </c>
      <c r="G37" t="s">
        <v>516</v>
      </c>
      <c r="H37" t="s">
        <v>788</v>
      </c>
    </row>
    <row r="38" spans="1:8" ht="18.399999999999999" customHeight="1">
      <c r="A38" s="6" t="s">
        <v>303</v>
      </c>
      <c r="B38" s="2" t="s">
        <v>756</v>
      </c>
      <c r="C38" s="2" t="s">
        <v>350</v>
      </c>
      <c r="D38" s="20" t="e">
        <f>#REF!</f>
        <v>#REF!</v>
      </c>
      <c r="E38" s="15" t="s">
        <v>246</v>
      </c>
      <c r="F38" t="s">
        <v>788</v>
      </c>
      <c r="G38" t="s">
        <v>381</v>
      </c>
      <c r="H38" t="s">
        <v>788</v>
      </c>
    </row>
    <row r="39" spans="1:8" ht="18.399999999999999" customHeight="1">
      <c r="A39" s="6" t="s">
        <v>16</v>
      </c>
      <c r="B39" s="2" t="s">
        <v>270</v>
      </c>
      <c r="C39" s="2" t="s">
        <v>459</v>
      </c>
      <c r="D39" s="20" t="e">
        <f>#REF!</f>
        <v>#REF!</v>
      </c>
      <c r="E39" s="15" t="s">
        <v>780</v>
      </c>
      <c r="F39" t="s">
        <v>788</v>
      </c>
      <c r="G39" t="s">
        <v>80</v>
      </c>
      <c r="H39" t="s">
        <v>788</v>
      </c>
    </row>
    <row r="40" spans="1:8" ht="18.399999999999999" customHeight="1">
      <c r="A40" s="6" t="s">
        <v>427</v>
      </c>
      <c r="B40" s="2" t="s">
        <v>454</v>
      </c>
      <c r="C40" s="2" t="s">
        <v>459</v>
      </c>
      <c r="D40" s="20" t="e">
        <f>#REF!</f>
        <v>#REF!</v>
      </c>
      <c r="E40" s="15" t="s">
        <v>15</v>
      </c>
      <c r="F40" t="s">
        <v>788</v>
      </c>
      <c r="G40" t="s">
        <v>215</v>
      </c>
      <c r="H40" t="s">
        <v>788</v>
      </c>
    </row>
    <row r="41" spans="1:8" ht="18.399999999999999" customHeight="1">
      <c r="A41" s="6" t="s">
        <v>741</v>
      </c>
      <c r="B41" s="2" t="s">
        <v>419</v>
      </c>
      <c r="C41" s="2" t="s">
        <v>778</v>
      </c>
      <c r="D41" s="20" t="e">
        <f>#REF!</f>
        <v>#REF!</v>
      </c>
      <c r="E41" s="15" t="s">
        <v>786</v>
      </c>
      <c r="F41" t="s">
        <v>788</v>
      </c>
      <c r="G41" t="s">
        <v>4</v>
      </c>
      <c r="H41" t="s">
        <v>788</v>
      </c>
    </row>
    <row r="42" spans="1:8" ht="18.399999999999999" customHeight="1">
      <c r="A42" s="6" t="s">
        <v>160</v>
      </c>
      <c r="B42" s="2" t="s">
        <v>685</v>
      </c>
      <c r="C42" s="2" t="s">
        <v>778</v>
      </c>
      <c r="D42" s="20" t="e">
        <f>#REF!</f>
        <v>#REF!</v>
      </c>
      <c r="E42" s="15" t="s">
        <v>493</v>
      </c>
      <c r="F42" t="s">
        <v>788</v>
      </c>
      <c r="G42" t="s">
        <v>60</v>
      </c>
      <c r="H42" t="s">
        <v>788</v>
      </c>
    </row>
    <row r="43" spans="1:8" ht="18.399999999999999" customHeight="1">
      <c r="A43" s="6" t="s">
        <v>771</v>
      </c>
      <c r="B43" s="2" t="s">
        <v>590</v>
      </c>
      <c r="C43" s="2" t="s">
        <v>723</v>
      </c>
      <c r="D43" s="20" t="e">
        <f>#REF!</f>
        <v>#REF!</v>
      </c>
      <c r="E43" s="15" t="s">
        <v>426</v>
      </c>
      <c r="F43" t="s">
        <v>788</v>
      </c>
      <c r="G43" t="s">
        <v>268</v>
      </c>
      <c r="H43" t="s">
        <v>788</v>
      </c>
    </row>
    <row r="44" spans="1:8" ht="18.399999999999999" customHeight="1">
      <c r="A44" s="6" t="s">
        <v>438</v>
      </c>
      <c r="B44" s="2" t="s">
        <v>654</v>
      </c>
      <c r="C44" s="2" t="s">
        <v>778</v>
      </c>
      <c r="D44" s="20" t="e">
        <f>#REF!</f>
        <v>#REF!</v>
      </c>
      <c r="E44" s="15" t="s">
        <v>99</v>
      </c>
      <c r="F44" t="s">
        <v>788</v>
      </c>
      <c r="G44" t="s">
        <v>412</v>
      </c>
      <c r="H44" t="s">
        <v>788</v>
      </c>
    </row>
    <row r="45" spans="1:8" ht="18.399999999999999" customHeight="1">
      <c r="A45" s="6" t="s">
        <v>326</v>
      </c>
      <c r="B45" s="2" t="s">
        <v>244</v>
      </c>
      <c r="C45" s="2" t="s">
        <v>350</v>
      </c>
      <c r="D45" s="20" t="e">
        <f>#REF!</f>
        <v>#REF!</v>
      </c>
      <c r="E45" s="15" t="s">
        <v>759</v>
      </c>
      <c r="F45" t="s">
        <v>788</v>
      </c>
      <c r="G45" t="s">
        <v>605</v>
      </c>
      <c r="H45" t="s">
        <v>788</v>
      </c>
    </row>
    <row r="46" spans="1:8" ht="18.399999999999999" customHeight="1">
      <c r="A46" s="6" t="s">
        <v>18</v>
      </c>
      <c r="B46" s="2" t="s">
        <v>55</v>
      </c>
      <c r="C46" s="2" t="s">
        <v>765</v>
      </c>
      <c r="D46" s="20" t="e">
        <f>#REF!</f>
        <v>#REF!</v>
      </c>
      <c r="E46" s="15" t="s">
        <v>416</v>
      </c>
      <c r="F46" t="s">
        <v>788</v>
      </c>
      <c r="G46" t="s">
        <v>278</v>
      </c>
      <c r="H46" t="s">
        <v>788</v>
      </c>
    </row>
    <row r="47" spans="1:8" ht="18.399999999999999" customHeight="1">
      <c r="A47" s="6" t="s">
        <v>716</v>
      </c>
      <c r="B47" s="2" t="s">
        <v>788</v>
      </c>
      <c r="C47" s="2" t="s">
        <v>723</v>
      </c>
      <c r="D47" s="20" t="e">
        <f>#REF!</f>
        <v>#REF!</v>
      </c>
      <c r="E47" s="15" t="s">
        <v>650</v>
      </c>
      <c r="F47" t="s">
        <v>788</v>
      </c>
      <c r="G47" t="s">
        <v>472</v>
      </c>
      <c r="H47" t="s">
        <v>788</v>
      </c>
    </row>
    <row r="48" spans="1:8" ht="18.399999999999999" customHeight="1">
      <c r="A48" s="6" t="s">
        <v>143</v>
      </c>
      <c r="B48" s="2" t="s">
        <v>414</v>
      </c>
      <c r="C48" s="2" t="s">
        <v>459</v>
      </c>
      <c r="D48" s="20" t="e">
        <f>#REF!</f>
        <v>#REF!</v>
      </c>
      <c r="E48" s="15" t="s">
        <v>110</v>
      </c>
      <c r="F48" t="s">
        <v>788</v>
      </c>
      <c r="G48" t="s">
        <v>106</v>
      </c>
      <c r="H48" t="s">
        <v>788</v>
      </c>
    </row>
    <row r="49" spans="1:8" ht="18.399999999999999" customHeight="1">
      <c r="A49" s="6" t="s">
        <v>143</v>
      </c>
      <c r="B49" s="2" t="s">
        <v>276</v>
      </c>
      <c r="C49" s="2" t="s">
        <v>459</v>
      </c>
      <c r="D49" s="20" t="e">
        <f>#REF!</f>
        <v>#REF!</v>
      </c>
      <c r="E49" s="15" t="s">
        <v>110</v>
      </c>
      <c r="F49" t="s">
        <v>788</v>
      </c>
      <c r="G49" t="s">
        <v>513</v>
      </c>
      <c r="H49" t="s">
        <v>788</v>
      </c>
    </row>
    <row r="50" spans="1:8" ht="18.399999999999999" customHeight="1">
      <c r="A50" s="6" t="s">
        <v>247</v>
      </c>
      <c r="B50" s="2" t="s">
        <v>437</v>
      </c>
      <c r="C50" s="2" t="s">
        <v>578</v>
      </c>
      <c r="D50" s="20" t="e">
        <f>#REF!</f>
        <v>#REF!</v>
      </c>
      <c r="E50" s="15" t="s">
        <v>744</v>
      </c>
      <c r="F50" t="s">
        <v>788</v>
      </c>
      <c r="G50" t="s">
        <v>338</v>
      </c>
      <c r="H50" t="s">
        <v>788</v>
      </c>
    </row>
    <row r="51" spans="1:8" ht="18.399999999999999" customHeight="1">
      <c r="A51" s="6" t="s">
        <v>440</v>
      </c>
      <c r="B51" s="2" t="s">
        <v>636</v>
      </c>
      <c r="C51" s="2" t="s">
        <v>578</v>
      </c>
      <c r="D51" s="20" t="e">
        <f>#REF!</f>
        <v>#REF!</v>
      </c>
      <c r="E51" s="15" t="s">
        <v>744</v>
      </c>
      <c r="F51" t="s">
        <v>788</v>
      </c>
      <c r="G51" t="s">
        <v>774</v>
      </c>
      <c r="H51" t="s">
        <v>788</v>
      </c>
    </row>
    <row r="52" spans="1:8" ht="18.399999999999999" customHeight="1">
      <c r="A52" s="6" t="s">
        <v>721</v>
      </c>
      <c r="B52" s="2" t="s">
        <v>10</v>
      </c>
      <c r="C52" s="2" t="s">
        <v>578</v>
      </c>
      <c r="D52" s="20" t="e">
        <f>#REF!</f>
        <v>#REF!</v>
      </c>
      <c r="E52" s="15" t="s">
        <v>214</v>
      </c>
      <c r="F52" t="s">
        <v>788</v>
      </c>
      <c r="G52" t="s">
        <v>393</v>
      </c>
      <c r="H52" t="s">
        <v>788</v>
      </c>
    </row>
    <row r="53" spans="1:8" ht="18.399999999999999" customHeight="1">
      <c r="A53" s="6" t="s">
        <v>411</v>
      </c>
      <c r="B53" s="2" t="s">
        <v>357</v>
      </c>
      <c r="C53" s="2" t="s">
        <v>578</v>
      </c>
      <c r="D53" s="20" t="e">
        <f>#REF!</f>
        <v>#REF!</v>
      </c>
      <c r="E53" s="15" t="s">
        <v>480</v>
      </c>
      <c r="F53" t="s">
        <v>788</v>
      </c>
      <c r="G53" t="s">
        <v>190</v>
      </c>
      <c r="H53" t="s">
        <v>788</v>
      </c>
    </row>
    <row r="54" spans="1:8" ht="18.399999999999999" customHeight="1">
      <c r="A54" s="6" t="s">
        <v>198</v>
      </c>
      <c r="B54" s="2" t="s">
        <v>644</v>
      </c>
      <c r="C54" s="2" t="s">
        <v>578</v>
      </c>
      <c r="D54" s="20" t="e">
        <f>#REF!</f>
        <v>#REF!</v>
      </c>
      <c r="E54" s="15" t="s">
        <v>509</v>
      </c>
      <c r="F54" t="s">
        <v>788</v>
      </c>
      <c r="G54" t="s">
        <v>553</v>
      </c>
      <c r="H54" t="s">
        <v>788</v>
      </c>
    </row>
    <row r="55" spans="1:8" ht="18.399999999999999" customHeight="1">
      <c r="A55" s="6" t="s">
        <v>403</v>
      </c>
      <c r="B55" s="2" t="s">
        <v>520</v>
      </c>
      <c r="C55" s="2" t="s">
        <v>578</v>
      </c>
      <c r="D55" s="20" t="e">
        <f>#REF!</f>
        <v>#REF!</v>
      </c>
      <c r="E55" s="15" t="s">
        <v>169</v>
      </c>
      <c r="F55" t="s">
        <v>788</v>
      </c>
      <c r="G55" t="s">
        <v>611</v>
      </c>
      <c r="H55" t="s">
        <v>788</v>
      </c>
    </row>
    <row r="56" spans="1:8" ht="18.399999999999999" customHeight="1">
      <c r="A56" s="6" t="s">
        <v>129</v>
      </c>
      <c r="B56" s="2" t="s">
        <v>167</v>
      </c>
      <c r="C56" s="2" t="s">
        <v>707</v>
      </c>
      <c r="D56" s="20" t="e">
        <f>#REF!</f>
        <v>#REF!</v>
      </c>
      <c r="E56" s="15" t="s">
        <v>329</v>
      </c>
      <c r="F56" t="s">
        <v>788</v>
      </c>
      <c r="G56" t="s">
        <v>435</v>
      </c>
      <c r="H56" t="s">
        <v>788</v>
      </c>
    </row>
    <row r="57" spans="1:8" ht="18.399999999999999" customHeight="1">
      <c r="A57" s="6" t="s">
        <v>349</v>
      </c>
      <c r="B57" s="2" t="s">
        <v>430</v>
      </c>
      <c r="C57" s="2" t="s">
        <v>765</v>
      </c>
      <c r="D57" s="20" t="e">
        <f>#REF!</f>
        <v>#REF!</v>
      </c>
      <c r="E57" s="15" t="s">
        <v>318</v>
      </c>
      <c r="F57" t="s">
        <v>788</v>
      </c>
      <c r="G57" t="s">
        <v>228</v>
      </c>
      <c r="H57" t="s">
        <v>788</v>
      </c>
    </row>
    <row r="58" spans="1:8" ht="18.399999999999999" customHeight="1">
      <c r="A58" s="6" t="s">
        <v>527</v>
      </c>
      <c r="B58" s="2" t="s">
        <v>264</v>
      </c>
      <c r="C58" s="2" t="s">
        <v>173</v>
      </c>
      <c r="D58" s="20" t="e">
        <f>#REF!</f>
        <v>#REF!</v>
      </c>
      <c r="E58" s="15" t="s">
        <v>602</v>
      </c>
      <c r="F58" t="s">
        <v>788</v>
      </c>
      <c r="G58" t="s">
        <v>170</v>
      </c>
      <c r="H58" t="s">
        <v>788</v>
      </c>
    </row>
    <row r="59" spans="1:8" ht="18.399999999999999" customHeight="1">
      <c r="A59" s="6" t="s">
        <v>49</v>
      </c>
      <c r="B59" s="2" t="s">
        <v>767</v>
      </c>
      <c r="C59" s="2" t="s">
        <v>350</v>
      </c>
      <c r="D59" s="20" t="e">
        <f>#REF!</f>
        <v>#REF!</v>
      </c>
      <c r="E59" s="15" t="s">
        <v>722</v>
      </c>
      <c r="F59" t="s">
        <v>788</v>
      </c>
      <c r="G59" t="s">
        <v>22</v>
      </c>
      <c r="H59" t="s">
        <v>788</v>
      </c>
    </row>
    <row r="60" spans="1:8" ht="18.399999999999999" customHeight="1">
      <c r="A60" s="6" t="s">
        <v>558</v>
      </c>
      <c r="B60" s="2" t="s">
        <v>684</v>
      </c>
      <c r="C60" s="2" t="s">
        <v>578</v>
      </c>
      <c r="D60" s="20" t="e">
        <f>#REF!</f>
        <v>#REF!</v>
      </c>
      <c r="E60" s="15" t="s">
        <v>502</v>
      </c>
      <c r="F60" t="s">
        <v>788</v>
      </c>
      <c r="G60" t="s">
        <v>597</v>
      </c>
      <c r="H60" t="s">
        <v>788</v>
      </c>
    </row>
    <row r="61" spans="1:8" ht="18.399999999999999" customHeight="1">
      <c r="A61" s="6" t="s">
        <v>730</v>
      </c>
      <c r="B61" s="2" t="s">
        <v>282</v>
      </c>
      <c r="C61" s="2" t="s">
        <v>155</v>
      </c>
      <c r="D61" s="20" t="e">
        <f>#REF!</f>
        <v>#REF!</v>
      </c>
      <c r="E61" s="15" t="s">
        <v>163</v>
      </c>
      <c r="F61" t="s">
        <v>788</v>
      </c>
      <c r="G61" t="s">
        <v>724</v>
      </c>
      <c r="H61" t="s">
        <v>788</v>
      </c>
    </row>
    <row r="62" spans="1:8" ht="18.399999999999999" customHeight="1">
      <c r="A62" s="6" t="s">
        <v>142</v>
      </c>
      <c r="B62" s="2" t="s">
        <v>86</v>
      </c>
      <c r="C62" s="2" t="s">
        <v>578</v>
      </c>
      <c r="D62" s="20" t="e">
        <f>#REF!</f>
        <v>#REF!</v>
      </c>
      <c r="E62" s="15" t="s">
        <v>150</v>
      </c>
      <c r="F62" t="s">
        <v>788</v>
      </c>
      <c r="G62" t="s">
        <v>421</v>
      </c>
      <c r="H62" t="s">
        <v>788</v>
      </c>
    </row>
    <row r="63" spans="1:8" ht="18.399999999999999" customHeight="1">
      <c r="A63" s="6" t="s">
        <v>149</v>
      </c>
      <c r="B63" s="2" t="s">
        <v>413</v>
      </c>
      <c r="C63" s="2" t="s">
        <v>765</v>
      </c>
      <c r="D63" s="20" t="e">
        <f>#REF!</f>
        <v>#REF!</v>
      </c>
      <c r="E63" s="15" t="s">
        <v>416</v>
      </c>
      <c r="F63" t="s">
        <v>788</v>
      </c>
      <c r="G63" t="s">
        <v>443</v>
      </c>
      <c r="H63" t="s">
        <v>788</v>
      </c>
    </row>
    <row r="64" spans="1:8" ht="18.399999999999999" customHeight="1">
      <c r="A64" s="6" t="s">
        <v>577</v>
      </c>
      <c r="B64" s="2" t="s">
        <v>337</v>
      </c>
      <c r="C64" s="2" t="s">
        <v>578</v>
      </c>
      <c r="D64" s="20" t="e">
        <f>#REF!</f>
        <v>#REF!</v>
      </c>
      <c r="E64" s="15" t="s">
        <v>782</v>
      </c>
      <c r="F64" t="s">
        <v>788</v>
      </c>
      <c r="G64" t="s">
        <v>211</v>
      </c>
      <c r="H64" t="s">
        <v>788</v>
      </c>
    </row>
    <row r="65" spans="1:8" ht="18.399999999999999" customHeight="1">
      <c r="A65" s="6" t="s">
        <v>58</v>
      </c>
      <c r="B65" s="2" t="s">
        <v>536</v>
      </c>
      <c r="C65" s="2" t="s">
        <v>765</v>
      </c>
      <c r="D65" s="20" t="e">
        <f>#REF!</f>
        <v>#REF!</v>
      </c>
      <c r="E65" s="15" t="s">
        <v>416</v>
      </c>
      <c r="F65" t="s">
        <v>788</v>
      </c>
      <c r="G65" t="s">
        <v>346</v>
      </c>
      <c r="H65" t="s">
        <v>788</v>
      </c>
    </row>
    <row r="66" spans="1:8" ht="18.399999999999999" customHeight="1">
      <c r="A66" s="6" t="s">
        <v>695</v>
      </c>
      <c r="B66" s="2" t="s">
        <v>677</v>
      </c>
      <c r="C66" s="2" t="s">
        <v>707</v>
      </c>
      <c r="D66" s="20" t="e">
        <f>#REF!</f>
        <v>#REF!</v>
      </c>
      <c r="E66" s="15" t="s">
        <v>670</v>
      </c>
      <c r="F66" t="s">
        <v>788</v>
      </c>
      <c r="G66" t="s">
        <v>105</v>
      </c>
      <c r="H66" t="s">
        <v>788</v>
      </c>
    </row>
    <row r="67" spans="1:8" ht="18.399999999999999" customHeight="1">
      <c r="A67" s="8" t="s">
        <v>120</v>
      </c>
      <c r="B67" s="9" t="s">
        <v>751</v>
      </c>
      <c r="C67" s="9" t="s">
        <v>707</v>
      </c>
      <c r="D67" s="21" t="e">
        <f>#REF!</f>
        <v>#REF!</v>
      </c>
      <c r="E67" s="16" t="s">
        <v>258</v>
      </c>
      <c r="F67" t="s">
        <v>788</v>
      </c>
      <c r="G67" t="s">
        <v>154</v>
      </c>
      <c r="H67" t="s">
        <v>788</v>
      </c>
    </row>
  </sheetData>
  <phoneticPr fontId="3" type="noConversion"/>
  <pageMargins left="0.31496062992125984" right="0.31496062992125984" top="1" bottom="0.59055118110236215" header="0.5" footer="0.5"/>
  <pageSetup paperSize="9" orientation="portrait" copies="0"/>
  <headerFooter alignWithMargins="0">
    <oddHeader>&amp;RPage : &amp;P/&amp;N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6"/>
  <sheetViews>
    <sheetView workbookViewId="0">
      <selection activeCell="B2" sqref="B2"/>
    </sheetView>
  </sheetViews>
  <sheetFormatPr defaultRowHeight="18.399999999999999" customHeight="1"/>
  <cols>
    <col min="1" max="1" width="25" customWidth="1"/>
    <col min="2" max="2" width="10" customWidth="1"/>
    <col min="3" max="3" width="25" customWidth="1"/>
    <col min="4" max="5" width="30" customWidth="1"/>
  </cols>
  <sheetData>
    <row r="1" spans="1:5" ht="18.399999999999999" customHeight="1">
      <c r="A1" t="s">
        <v>594</v>
      </c>
    </row>
    <row r="2" spans="1:5" ht="18.399999999999999" customHeight="1">
      <c r="A2" s="11" t="s">
        <v>94</v>
      </c>
      <c r="B2" s="12" t="s">
        <v>603</v>
      </c>
      <c r="C2" s="12" t="s">
        <v>158</v>
      </c>
      <c r="D2" s="17" t="s">
        <v>197</v>
      </c>
      <c r="E2" s="13" t="s">
        <v>25</v>
      </c>
    </row>
    <row r="3" spans="1:5" ht="18.399999999999999" customHeight="1">
      <c r="A3" s="6" t="s">
        <v>568</v>
      </c>
      <c r="B3" s="2" t="s">
        <v>776</v>
      </c>
      <c r="C3" s="2">
        <v>75</v>
      </c>
      <c r="D3" s="18" t="s">
        <v>283</v>
      </c>
      <c r="E3" s="7" t="s">
        <v>675</v>
      </c>
    </row>
    <row r="4" spans="1:5" ht="18.399999999999999" customHeight="1">
      <c r="A4" s="6" t="s">
        <v>374</v>
      </c>
      <c r="B4" s="2" t="s">
        <v>776</v>
      </c>
      <c r="C4" s="2">
        <v>50</v>
      </c>
      <c r="D4" s="18" t="s">
        <v>585</v>
      </c>
      <c r="E4" s="7" t="s">
        <v>384</v>
      </c>
    </row>
    <row r="5" spans="1:5" ht="18.399999999999999" customHeight="1">
      <c r="A5" s="6" t="s">
        <v>390</v>
      </c>
      <c r="B5" s="2" t="s">
        <v>776</v>
      </c>
      <c r="C5" s="2">
        <v>20</v>
      </c>
      <c r="D5" s="18" t="s">
        <v>63</v>
      </c>
      <c r="E5" s="7" t="s">
        <v>384</v>
      </c>
    </row>
    <row r="6" spans="1:5" ht="18.399999999999999" customHeight="1">
      <c r="A6" s="6" t="s">
        <v>559</v>
      </c>
      <c r="B6" s="2" t="s">
        <v>776</v>
      </c>
      <c r="C6" s="2">
        <v>0</v>
      </c>
      <c r="D6" s="18" t="s">
        <v>439</v>
      </c>
      <c r="E6" s="7" t="s">
        <v>384</v>
      </c>
    </row>
    <row r="7" spans="1:5" ht="18.399999999999999" customHeight="1">
      <c r="A7" s="6" t="s">
        <v>107</v>
      </c>
      <c r="B7" s="2" t="s">
        <v>776</v>
      </c>
      <c r="C7" s="2">
        <v>30</v>
      </c>
      <c r="D7" s="18" t="s">
        <v>397</v>
      </c>
      <c r="E7" s="7" t="s">
        <v>384</v>
      </c>
    </row>
    <row r="8" spans="1:5" ht="18.399999999999999" customHeight="1">
      <c r="A8" s="6" t="s">
        <v>389</v>
      </c>
      <c r="B8" s="2" t="s">
        <v>776</v>
      </c>
      <c r="C8" s="2">
        <v>59</v>
      </c>
      <c r="D8" s="18" t="s">
        <v>23</v>
      </c>
      <c r="E8" s="7" t="s">
        <v>384</v>
      </c>
    </row>
    <row r="9" spans="1:5" ht="18.399999999999999" customHeight="1">
      <c r="A9" s="6" t="s">
        <v>229</v>
      </c>
      <c r="B9" s="2" t="s">
        <v>776</v>
      </c>
      <c r="C9" s="2">
        <v>100</v>
      </c>
      <c r="D9" s="18" t="s">
        <v>522</v>
      </c>
      <c r="E9" s="7" t="s">
        <v>384</v>
      </c>
    </row>
    <row r="10" spans="1:5" ht="18.399999999999999" customHeight="1">
      <c r="A10" s="6" t="s">
        <v>739</v>
      </c>
      <c r="B10" s="2" t="s">
        <v>776</v>
      </c>
      <c r="C10" s="2">
        <v>100</v>
      </c>
      <c r="D10" s="18" t="s">
        <v>219</v>
      </c>
      <c r="E10" s="7" t="s">
        <v>384</v>
      </c>
    </row>
    <row r="11" spans="1:5" ht="18.399999999999999" customHeight="1">
      <c r="A11" s="6" t="s">
        <v>56</v>
      </c>
      <c r="B11" s="2" t="s">
        <v>776</v>
      </c>
      <c r="C11" s="2">
        <v>4.99</v>
      </c>
      <c r="D11" s="18" t="s">
        <v>746</v>
      </c>
      <c r="E11" s="7" t="s">
        <v>384</v>
      </c>
    </row>
    <row r="12" spans="1:5" ht="18.399999999999999" customHeight="1">
      <c r="A12" s="6" t="s">
        <v>385</v>
      </c>
      <c r="B12" s="2" t="s">
        <v>776</v>
      </c>
      <c r="C12" s="2">
        <v>74</v>
      </c>
      <c r="D12" s="18" t="s">
        <v>328</v>
      </c>
      <c r="E12" s="7" t="s">
        <v>384</v>
      </c>
    </row>
    <row r="13" spans="1:5" ht="18.399999999999999" customHeight="1">
      <c r="A13" s="6" t="s">
        <v>68</v>
      </c>
      <c r="B13" s="2" t="s">
        <v>776</v>
      </c>
      <c r="C13" s="2">
        <v>56</v>
      </c>
      <c r="D13" s="18" t="s">
        <v>212</v>
      </c>
      <c r="E13" s="7" t="s">
        <v>384</v>
      </c>
    </row>
    <row r="14" spans="1:5" ht="18.399999999999999" customHeight="1">
      <c r="A14" s="6" t="s">
        <v>0</v>
      </c>
      <c r="B14" s="2" t="s">
        <v>776</v>
      </c>
      <c r="C14" s="2">
        <v>8.0299999999999994</v>
      </c>
      <c r="D14" s="18" t="s">
        <v>205</v>
      </c>
      <c r="E14" s="7" t="s">
        <v>384</v>
      </c>
    </row>
    <row r="15" spans="1:5" ht="18.399999999999999" customHeight="1">
      <c r="A15" s="6" t="s">
        <v>662</v>
      </c>
      <c r="B15" s="2" t="s">
        <v>776</v>
      </c>
      <c r="C15" s="2">
        <v>80.2</v>
      </c>
      <c r="D15" s="18" t="s">
        <v>28</v>
      </c>
      <c r="E15" s="7" t="s">
        <v>384</v>
      </c>
    </row>
    <row r="16" spans="1:5" ht="18.399999999999999" customHeight="1">
      <c r="A16" s="6" t="s">
        <v>300</v>
      </c>
      <c r="B16" s="2" t="s">
        <v>776</v>
      </c>
      <c r="C16" s="2">
        <v>59</v>
      </c>
      <c r="D16" s="18" t="s">
        <v>386</v>
      </c>
      <c r="E16" s="7" t="s">
        <v>384</v>
      </c>
    </row>
    <row r="17" spans="1:5" ht="18.399999999999999" customHeight="1">
      <c r="A17" s="6" t="s">
        <v>157</v>
      </c>
      <c r="B17" s="2" t="s">
        <v>776</v>
      </c>
      <c r="C17" s="2">
        <v>100</v>
      </c>
      <c r="D17" s="18" t="s">
        <v>370</v>
      </c>
      <c r="E17" s="7" t="s">
        <v>384</v>
      </c>
    </row>
    <row r="18" spans="1:5" ht="18.399999999999999" customHeight="1">
      <c r="A18" s="6" t="s">
        <v>734</v>
      </c>
      <c r="B18" s="2" t="s">
        <v>776</v>
      </c>
      <c r="C18" s="2">
        <v>1.048</v>
      </c>
      <c r="D18" s="18" t="s">
        <v>787</v>
      </c>
      <c r="E18" s="7" t="s">
        <v>384</v>
      </c>
    </row>
    <row r="19" spans="1:5" ht="18.399999999999999" customHeight="1">
      <c r="A19" s="6" t="s">
        <v>661</v>
      </c>
      <c r="B19" s="2" t="s">
        <v>776</v>
      </c>
      <c r="C19" s="2">
        <v>1.048</v>
      </c>
      <c r="D19" s="18" t="s">
        <v>267</v>
      </c>
      <c r="E19" s="7" t="s">
        <v>384</v>
      </c>
    </row>
    <row r="20" spans="1:5" ht="18.399999999999999" customHeight="1">
      <c r="A20" s="6" t="s">
        <v>277</v>
      </c>
      <c r="B20" s="2" t="s">
        <v>776</v>
      </c>
      <c r="C20" s="2">
        <v>1</v>
      </c>
      <c r="D20" s="18" t="s">
        <v>235</v>
      </c>
      <c r="E20" s="7" t="s">
        <v>279</v>
      </c>
    </row>
    <row r="21" spans="1:5" ht="18.399999999999999" customHeight="1">
      <c r="A21" s="6" t="s">
        <v>627</v>
      </c>
      <c r="B21" s="2" t="s">
        <v>776</v>
      </c>
      <c r="C21" s="2">
        <v>1.0386</v>
      </c>
      <c r="D21" s="18" t="s">
        <v>52</v>
      </c>
      <c r="E21" s="7" t="s">
        <v>675</v>
      </c>
    </row>
    <row r="22" spans="1:5" ht="18.399999999999999" customHeight="1">
      <c r="A22" s="6" t="s">
        <v>95</v>
      </c>
      <c r="B22" s="2" t="s">
        <v>776</v>
      </c>
      <c r="C22" s="2">
        <v>9.51</v>
      </c>
      <c r="D22" s="18" t="s">
        <v>344</v>
      </c>
      <c r="E22" s="7" t="s">
        <v>384</v>
      </c>
    </row>
    <row r="23" spans="1:5" ht="18.399999999999999" customHeight="1">
      <c r="A23" s="6" t="s">
        <v>489</v>
      </c>
      <c r="B23" s="2" t="s">
        <v>776</v>
      </c>
      <c r="C23" s="2">
        <v>100</v>
      </c>
      <c r="D23" s="18" t="s">
        <v>504</v>
      </c>
      <c r="E23" s="7" t="s">
        <v>384</v>
      </c>
    </row>
    <row r="24" spans="1:5" ht="18.399999999999999" customHeight="1">
      <c r="A24" s="6" t="s">
        <v>179</v>
      </c>
      <c r="B24" s="2" t="s">
        <v>776</v>
      </c>
      <c r="C24" s="2">
        <v>100</v>
      </c>
      <c r="D24" s="18" t="s">
        <v>488</v>
      </c>
      <c r="E24" s="7" t="s">
        <v>384</v>
      </c>
    </row>
    <row r="25" spans="1:5" ht="18.399999999999999" customHeight="1">
      <c r="A25" s="6" t="s">
        <v>713</v>
      </c>
      <c r="B25" s="2" t="s">
        <v>776</v>
      </c>
      <c r="C25" s="2">
        <v>65</v>
      </c>
      <c r="D25" s="18" t="s">
        <v>624</v>
      </c>
      <c r="E25" s="7" t="s">
        <v>384</v>
      </c>
    </row>
    <row r="26" spans="1:5" ht="18.399999999999999" customHeight="1">
      <c r="A26" s="8" t="s">
        <v>436</v>
      </c>
      <c r="B26" s="9" t="s">
        <v>776</v>
      </c>
      <c r="C26" s="9">
        <v>100</v>
      </c>
      <c r="D26" s="19" t="s">
        <v>466</v>
      </c>
      <c r="E26" s="10" t="s">
        <v>384</v>
      </c>
    </row>
  </sheetData>
  <phoneticPr fontId="3" type="noConversion"/>
  <pageMargins left="0.31496062992125984" right="0.31496062992125984" top="1" bottom="0.59055118110236215" header="0.5" footer="0.5"/>
  <pageSetup paperSize="9" orientation="portrait" copies="0"/>
  <headerFooter alignWithMargins="0">
    <oddHeader>&amp;RPage : &amp;P/&amp;N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0"/>
  <sheetViews>
    <sheetView showFormulas="1" workbookViewId="0">
      <selection activeCell="B2" sqref="B2"/>
    </sheetView>
  </sheetViews>
  <sheetFormatPr defaultRowHeight="18.399999999999999" customHeight="1"/>
  <cols>
    <col min="1" max="1" width="15" customWidth="1"/>
    <col min="2" max="2" width="5" customWidth="1"/>
    <col min="3" max="4" width="20" customWidth="1"/>
  </cols>
  <sheetData>
    <row r="1" spans="1:4" ht="18.399999999999999" customHeight="1">
      <c r="A1" t="s">
        <v>703</v>
      </c>
    </row>
    <row r="2" spans="1:4" ht="18.399999999999999" customHeight="1">
      <c r="A2" s="11" t="s">
        <v>94</v>
      </c>
      <c r="B2" s="12" t="s">
        <v>603</v>
      </c>
      <c r="C2" s="12" t="s">
        <v>158</v>
      </c>
      <c r="D2" s="14" t="s">
        <v>197</v>
      </c>
    </row>
    <row r="3" spans="1:4" ht="18.399999999999999" customHeight="1">
      <c r="A3" s="6" t="s">
        <v>535</v>
      </c>
      <c r="B3" s="2" t="s">
        <v>284</v>
      </c>
      <c r="C3" s="2" t="s">
        <v>745</v>
      </c>
      <c r="D3" s="15" t="s">
        <v>788</v>
      </c>
    </row>
    <row r="4" spans="1:4" ht="18.399999999999999" customHeight="1">
      <c r="A4" s="6" t="s">
        <v>508</v>
      </c>
      <c r="B4" s="2" t="s">
        <v>776</v>
      </c>
      <c r="C4" s="2">
        <v>1180</v>
      </c>
      <c r="D4" s="15" t="s">
        <v>361</v>
      </c>
    </row>
    <row r="5" spans="1:4" ht="18.399999999999999" customHeight="1">
      <c r="A5" s="6" t="s">
        <v>187</v>
      </c>
      <c r="B5" s="2" t="s">
        <v>776</v>
      </c>
      <c r="C5" s="2">
        <v>1180</v>
      </c>
      <c r="D5" s="15" t="s">
        <v>667</v>
      </c>
    </row>
    <row r="6" spans="1:4" ht="18.399999999999999" customHeight="1">
      <c r="A6" s="6" t="s">
        <v>119</v>
      </c>
      <c r="B6" s="2" t="s">
        <v>776</v>
      </c>
      <c r="C6" s="2">
        <v>13.2</v>
      </c>
      <c r="D6" s="15" t="s">
        <v>642</v>
      </c>
    </row>
    <row r="7" spans="1:4" ht="18.399999999999999" customHeight="1">
      <c r="A7" s="6" t="s">
        <v>222</v>
      </c>
      <c r="B7" s="2" t="s">
        <v>776</v>
      </c>
      <c r="C7" s="2">
        <v>724.05</v>
      </c>
      <c r="D7" s="15" t="s">
        <v>490</v>
      </c>
    </row>
    <row r="8" spans="1:4" ht="18.399999999999999" customHeight="1">
      <c r="A8" s="6" t="s">
        <v>391</v>
      </c>
      <c r="B8" s="2" t="s">
        <v>776</v>
      </c>
      <c r="C8" s="2">
        <v>1000</v>
      </c>
      <c r="D8" s="15" t="s">
        <v>691</v>
      </c>
    </row>
    <row r="9" spans="1:4" ht="18.399999999999999" customHeight="1">
      <c r="A9" s="6" t="s">
        <v>147</v>
      </c>
      <c r="B9" s="2" t="s">
        <v>776</v>
      </c>
      <c r="C9" s="2">
        <v>1580</v>
      </c>
      <c r="D9" s="15" t="s">
        <v>368</v>
      </c>
    </row>
    <row r="10" spans="1:4" ht="18.399999999999999" customHeight="1">
      <c r="A10" s="6" t="s">
        <v>574</v>
      </c>
      <c r="B10" s="2" t="s">
        <v>284</v>
      </c>
      <c r="C10" s="2" t="s">
        <v>6</v>
      </c>
      <c r="D10" s="15" t="s">
        <v>593</v>
      </c>
    </row>
    <row r="11" spans="1:4" ht="18.399999999999999" customHeight="1">
      <c r="A11" s="6" t="s">
        <v>5</v>
      </c>
      <c r="B11" s="2" t="s">
        <v>284</v>
      </c>
      <c r="C11" s="2" t="s">
        <v>6</v>
      </c>
      <c r="D11" s="15" t="s">
        <v>191</v>
      </c>
    </row>
    <row r="12" spans="1:4" ht="18.399999999999999" customHeight="1">
      <c r="A12" s="6" t="s">
        <v>485</v>
      </c>
      <c r="B12" s="2" t="s">
        <v>284</v>
      </c>
      <c r="C12" s="2" t="s">
        <v>431</v>
      </c>
      <c r="D12" s="15" t="s">
        <v>563</v>
      </c>
    </row>
    <row r="13" spans="1:4" ht="18.399999999999999" customHeight="1">
      <c r="A13" s="6" t="s">
        <v>42</v>
      </c>
      <c r="B13" s="2" t="s">
        <v>776</v>
      </c>
      <c r="C13" s="2">
        <v>1.25</v>
      </c>
      <c r="D13" s="15" t="s">
        <v>641</v>
      </c>
    </row>
    <row r="14" spans="1:4" ht="18.399999999999999" customHeight="1">
      <c r="A14" s="6" t="s">
        <v>495</v>
      </c>
      <c r="B14" s="2" t="s">
        <v>776</v>
      </c>
      <c r="C14" s="2">
        <v>1.071</v>
      </c>
      <c r="D14" s="15" t="s">
        <v>304</v>
      </c>
    </row>
    <row r="15" spans="1:4" ht="18.399999999999999" customHeight="1">
      <c r="A15" s="6" t="s">
        <v>415</v>
      </c>
      <c r="B15" s="2" t="s">
        <v>284</v>
      </c>
      <c r="C15" s="2" t="s">
        <v>678</v>
      </c>
      <c r="D15" s="15" t="s">
        <v>531</v>
      </c>
    </row>
    <row r="16" spans="1:4" ht="18.399999999999999" customHeight="1">
      <c r="A16" s="6" t="s">
        <v>533</v>
      </c>
      <c r="B16" s="2" t="s">
        <v>284</v>
      </c>
      <c r="C16" s="2" t="s">
        <v>678</v>
      </c>
      <c r="D16" s="15" t="s">
        <v>546</v>
      </c>
    </row>
    <row r="17" spans="1:4" ht="18.399999999999999" customHeight="1">
      <c r="A17" s="6" t="s">
        <v>180</v>
      </c>
      <c r="B17" s="2" t="s">
        <v>284</v>
      </c>
      <c r="C17" s="2" t="s">
        <v>678</v>
      </c>
      <c r="D17" s="15" t="s">
        <v>159</v>
      </c>
    </row>
    <row r="18" spans="1:4" ht="18.399999999999999" customHeight="1">
      <c r="A18" s="6" t="s">
        <v>320</v>
      </c>
      <c r="B18" s="2" t="s">
        <v>284</v>
      </c>
      <c r="C18" s="3">
        <f t="shared" ref="C18:C23" si="0">25/20 * 16/12 * 1/8</f>
        <v>0.20833333333333334</v>
      </c>
      <c r="D18" s="15" t="s">
        <v>731</v>
      </c>
    </row>
    <row r="19" spans="1:4" ht="18.399999999999999" customHeight="1">
      <c r="A19" s="6" t="s">
        <v>710</v>
      </c>
      <c r="B19" s="2" t="s">
        <v>284</v>
      </c>
      <c r="C19" s="3">
        <f t="shared" si="0"/>
        <v>0.20833333333333334</v>
      </c>
      <c r="D19" s="15" t="s">
        <v>261</v>
      </c>
    </row>
    <row r="20" spans="1:4" ht="18.399999999999999" customHeight="1">
      <c r="A20" s="6" t="s">
        <v>89</v>
      </c>
      <c r="B20" s="2" t="s">
        <v>284</v>
      </c>
      <c r="C20" s="3">
        <f t="shared" si="0"/>
        <v>0.20833333333333334</v>
      </c>
      <c r="D20" s="15" t="s">
        <v>549</v>
      </c>
    </row>
    <row r="21" spans="1:4" ht="18.399999999999999" customHeight="1">
      <c r="A21" s="6" t="s">
        <v>285</v>
      </c>
      <c r="B21" s="2" t="s">
        <v>284</v>
      </c>
      <c r="C21" s="3">
        <f t="shared" si="0"/>
        <v>0.20833333333333334</v>
      </c>
      <c r="D21" s="15" t="s">
        <v>360</v>
      </c>
    </row>
    <row r="22" spans="1:4" ht="18.399999999999999" customHeight="1">
      <c r="A22" s="6" t="s">
        <v>729</v>
      </c>
      <c r="B22" s="2" t="s">
        <v>284</v>
      </c>
      <c r="C22" s="3">
        <f t="shared" si="0"/>
        <v>0.20833333333333334</v>
      </c>
      <c r="D22" s="15" t="s">
        <v>599</v>
      </c>
    </row>
    <row r="23" spans="1:4" ht="18.399999999999999" customHeight="1">
      <c r="A23" s="6" t="s">
        <v>395</v>
      </c>
      <c r="B23" s="2" t="s">
        <v>284</v>
      </c>
      <c r="C23" s="3">
        <f t="shared" si="0"/>
        <v>0.20833333333333334</v>
      </c>
      <c r="D23" s="15" t="s">
        <v>67</v>
      </c>
    </row>
    <row r="24" spans="1:4" ht="18.399999999999999" customHeight="1">
      <c r="A24" s="6" t="s">
        <v>613</v>
      </c>
      <c r="B24" s="2" t="s">
        <v>776</v>
      </c>
      <c r="C24" s="2">
        <v>1</v>
      </c>
      <c r="D24" s="15" t="s">
        <v>425</v>
      </c>
    </row>
    <row r="25" spans="1:4" ht="18.399999999999999" customHeight="1">
      <c r="A25" s="6" t="s">
        <v>398</v>
      </c>
      <c r="B25" s="2" t="s">
        <v>776</v>
      </c>
      <c r="C25" s="2">
        <v>1.5</v>
      </c>
      <c r="D25" s="15" t="s">
        <v>728</v>
      </c>
    </row>
    <row r="26" spans="1:4" ht="18.399999999999999" customHeight="1">
      <c r="A26" s="6" t="s">
        <v>717</v>
      </c>
      <c r="B26" s="2" t="s">
        <v>776</v>
      </c>
      <c r="C26" s="2">
        <v>1.1599999999999999</v>
      </c>
      <c r="D26" s="15" t="s">
        <v>754</v>
      </c>
    </row>
    <row r="27" spans="1:4" ht="18.399999999999999" customHeight="1">
      <c r="A27" s="6" t="s">
        <v>775</v>
      </c>
      <c r="B27" s="2" t="s">
        <v>776</v>
      </c>
      <c r="C27" s="2">
        <v>1.6</v>
      </c>
      <c r="D27" s="15" t="s">
        <v>223</v>
      </c>
    </row>
    <row r="28" spans="1:4" ht="18.399999999999999" customHeight="1">
      <c r="A28" s="6" t="s">
        <v>216</v>
      </c>
      <c r="B28" s="2" t="s">
        <v>776</v>
      </c>
      <c r="C28" s="2">
        <v>1.6</v>
      </c>
      <c r="D28" s="15" t="s">
        <v>151</v>
      </c>
    </row>
    <row r="29" spans="1:4" ht="18.399999999999999" customHeight="1">
      <c r="A29" s="6" t="s">
        <v>659</v>
      </c>
      <c r="B29" s="2" t="s">
        <v>776</v>
      </c>
      <c r="C29" s="2">
        <v>1.6</v>
      </c>
      <c r="D29" s="15" t="s">
        <v>530</v>
      </c>
    </row>
    <row r="30" spans="1:4" ht="18.399999999999999" customHeight="1">
      <c r="A30" s="6" t="s">
        <v>382</v>
      </c>
      <c r="B30" s="2" t="s">
        <v>776</v>
      </c>
      <c r="C30" s="2">
        <v>1.94</v>
      </c>
      <c r="D30" s="15" t="s">
        <v>534</v>
      </c>
    </row>
    <row r="31" spans="1:4" ht="18.399999999999999" customHeight="1">
      <c r="A31" s="6" t="s">
        <v>690</v>
      </c>
      <c r="B31" s="2" t="s">
        <v>776</v>
      </c>
      <c r="C31" s="2">
        <v>1.94</v>
      </c>
      <c r="D31" s="15" t="s">
        <v>592</v>
      </c>
    </row>
    <row r="32" spans="1:4" ht="18.399999999999999" customHeight="1">
      <c r="A32" s="6" t="s">
        <v>295</v>
      </c>
      <c r="B32" s="2" t="s">
        <v>776</v>
      </c>
      <c r="C32" s="2">
        <v>1.94</v>
      </c>
      <c r="D32" s="15" t="s">
        <v>156</v>
      </c>
    </row>
    <row r="33" spans="1:4" ht="18.399999999999999" customHeight="1">
      <c r="A33" s="6" t="s">
        <v>196</v>
      </c>
      <c r="B33" s="2" t="s">
        <v>776</v>
      </c>
      <c r="C33" s="2">
        <v>1</v>
      </c>
      <c r="D33" s="15" t="s">
        <v>206</v>
      </c>
    </row>
    <row r="34" spans="1:4" ht="18.399999999999999" customHeight="1">
      <c r="A34" s="6" t="s">
        <v>540</v>
      </c>
      <c r="B34" s="2" t="s">
        <v>776</v>
      </c>
      <c r="C34" s="2">
        <v>1</v>
      </c>
      <c r="D34" s="15" t="s">
        <v>293</v>
      </c>
    </row>
    <row r="35" spans="1:4" ht="18.399999999999999" customHeight="1">
      <c r="A35" s="6" t="s">
        <v>88</v>
      </c>
      <c r="B35" s="2" t="s">
        <v>776</v>
      </c>
      <c r="C35" s="2">
        <v>1</v>
      </c>
      <c r="D35" s="15" t="s">
        <v>481</v>
      </c>
    </row>
    <row r="36" spans="1:4" ht="18.399999999999999" customHeight="1">
      <c r="A36" s="6" t="s">
        <v>539</v>
      </c>
      <c r="B36" s="2" t="s">
        <v>284</v>
      </c>
      <c r="C36" s="2" t="s">
        <v>678</v>
      </c>
      <c r="D36" s="15" t="s">
        <v>75</v>
      </c>
    </row>
    <row r="37" spans="1:4" ht="18.399999999999999" customHeight="1">
      <c r="A37" s="6" t="s">
        <v>424</v>
      </c>
      <c r="B37" s="2" t="s">
        <v>284</v>
      </c>
      <c r="C37" s="2" t="s">
        <v>678</v>
      </c>
      <c r="D37" s="15" t="s">
        <v>70</v>
      </c>
    </row>
    <row r="38" spans="1:4" ht="18.399999999999999" customHeight="1">
      <c r="A38" s="6" t="s">
        <v>113</v>
      </c>
      <c r="B38" s="2" t="s">
        <v>284</v>
      </c>
      <c r="C38" s="2" t="s">
        <v>678</v>
      </c>
      <c r="D38" s="15" t="s">
        <v>37</v>
      </c>
    </row>
    <row r="39" spans="1:4" ht="18.399999999999999" customHeight="1">
      <c r="A39" s="6" t="s">
        <v>631</v>
      </c>
      <c r="B39" s="2" t="s">
        <v>776</v>
      </c>
      <c r="C39" s="2">
        <v>1.1100000000000001</v>
      </c>
      <c r="D39" s="15" t="s">
        <v>682</v>
      </c>
    </row>
    <row r="40" spans="1:4" ht="18.399999999999999" customHeight="1">
      <c r="A40" s="6" t="s">
        <v>308</v>
      </c>
      <c r="B40" s="2" t="s">
        <v>776</v>
      </c>
      <c r="C40" s="2">
        <v>1.1200000000000001</v>
      </c>
      <c r="D40" s="15" t="s">
        <v>265</v>
      </c>
    </row>
    <row r="41" spans="1:4" ht="18.399999999999999" customHeight="1">
      <c r="A41" s="6" t="s">
        <v>727</v>
      </c>
      <c r="B41" s="2" t="s">
        <v>284</v>
      </c>
      <c r="C41" s="2" t="s">
        <v>750</v>
      </c>
      <c r="D41" s="15" t="s">
        <v>663</v>
      </c>
    </row>
    <row r="42" spans="1:4" ht="18.399999999999999" customHeight="1">
      <c r="A42" s="6" t="s">
        <v>606</v>
      </c>
      <c r="B42" s="2" t="s">
        <v>284</v>
      </c>
      <c r="C42" s="2" t="s">
        <v>750</v>
      </c>
      <c r="D42" s="15" t="s">
        <v>679</v>
      </c>
    </row>
    <row r="43" spans="1:4" ht="18.399999999999999" customHeight="1">
      <c r="A43" s="6" t="s">
        <v>325</v>
      </c>
      <c r="B43" s="2" t="s">
        <v>284</v>
      </c>
      <c r="C43" s="2" t="s">
        <v>750</v>
      </c>
      <c r="D43" s="15" t="s">
        <v>405</v>
      </c>
    </row>
    <row r="44" spans="1:4" ht="18.399999999999999" customHeight="1">
      <c r="A44" s="6" t="s">
        <v>589</v>
      </c>
      <c r="B44" s="2" t="s">
        <v>284</v>
      </c>
      <c r="C44" s="2" t="s">
        <v>678</v>
      </c>
      <c r="D44" s="15" t="s">
        <v>788</v>
      </c>
    </row>
    <row r="45" spans="1:4" ht="18.399999999999999" customHeight="1">
      <c r="A45" s="6" t="s">
        <v>333</v>
      </c>
      <c r="B45" s="2" t="s">
        <v>284</v>
      </c>
      <c r="C45" s="2" t="s">
        <v>788</v>
      </c>
      <c r="D45" s="15" t="s">
        <v>788</v>
      </c>
    </row>
    <row r="46" spans="1:4" ht="18.399999999999999" customHeight="1">
      <c r="A46" s="6" t="s">
        <v>253</v>
      </c>
      <c r="B46" s="2" t="s">
        <v>284</v>
      </c>
      <c r="C46" s="2" t="s">
        <v>788</v>
      </c>
      <c r="D46" s="15" t="s">
        <v>788</v>
      </c>
    </row>
    <row r="47" spans="1:4" ht="18.399999999999999" customHeight="1">
      <c r="A47" s="6" t="s">
        <v>453</v>
      </c>
      <c r="B47" s="2" t="s">
        <v>776</v>
      </c>
      <c r="C47" s="2">
        <v>1180</v>
      </c>
      <c r="D47" s="15" t="s">
        <v>239</v>
      </c>
    </row>
    <row r="48" spans="1:4" ht="18.399999999999999" customHeight="1">
      <c r="A48" s="6" t="s">
        <v>103</v>
      </c>
      <c r="B48" s="2" t="s">
        <v>776</v>
      </c>
      <c r="C48" s="2">
        <v>1180</v>
      </c>
      <c r="D48" s="15" t="s">
        <v>532</v>
      </c>
    </row>
    <row r="49" spans="1:4" ht="18.399999999999999" customHeight="1">
      <c r="A49" s="6" t="s">
        <v>137</v>
      </c>
      <c r="B49" s="2" t="s">
        <v>284</v>
      </c>
      <c r="C49" s="2" t="s">
        <v>402</v>
      </c>
      <c r="D49" s="15" t="s">
        <v>788</v>
      </c>
    </row>
    <row r="50" spans="1:4" ht="18.399999999999999" customHeight="1">
      <c r="A50" s="8" t="s">
        <v>123</v>
      </c>
      <c r="B50" s="9" t="s">
        <v>284</v>
      </c>
      <c r="C50" s="9" t="s">
        <v>678</v>
      </c>
      <c r="D50" s="16" t="s">
        <v>788</v>
      </c>
    </row>
  </sheetData>
  <phoneticPr fontId="3" type="noConversion"/>
  <pageMargins left="0.31496062992125984" right="0.31496062992125984" top="1" bottom="0.59055118110236215" header="0.5" footer="0.5"/>
  <pageSetup paperSize="9" orientation="portrait" r:id="rId1"/>
  <headerFooter alignWithMargins="0">
    <oddHeader>&amp;RPage : 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9</vt:i4>
      </vt:variant>
    </vt:vector>
  </HeadingPairs>
  <TitlesOfParts>
    <vt:vector size="15" baseType="lpstr">
      <vt:lpstr>설계설명서</vt:lpstr>
      <vt:lpstr>원가계산서</vt:lpstr>
      <vt:lpstr>내역서</vt:lpstr>
      <vt:lpstr>자재</vt:lpstr>
      <vt:lpstr>전역변수</vt:lpstr>
      <vt:lpstr>중기전역변수</vt:lpstr>
      <vt:lpstr>내역서!Print_Area</vt:lpstr>
      <vt:lpstr>설계설명서!Print_Area</vt:lpstr>
      <vt:lpstr>원가계산서!Print_Area</vt:lpstr>
      <vt:lpstr>내역서!Print_Titles</vt:lpstr>
      <vt:lpstr>설계설명서!Print_Titles</vt:lpstr>
      <vt:lpstr>원가계산서!Print_Titles</vt:lpstr>
      <vt:lpstr>자재!Print_Titles</vt:lpstr>
      <vt:lpstr>전역변수!Print_Titles</vt:lpstr>
      <vt:lpstr>중기전역변수!Print_Titles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woridle-G-0010</dc:creator>
  <cp:lastModifiedBy>PC</cp:lastModifiedBy>
  <cp:lastPrinted>2025-10-29T04:15:35Z</cp:lastPrinted>
  <dcterms:created xsi:type="dcterms:W3CDTF">2025-10-27T02:53:58Z</dcterms:created>
  <dcterms:modified xsi:type="dcterms:W3CDTF">2025-10-31T06:29:20Z</dcterms:modified>
</cp:coreProperties>
</file>