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-녹지과\공사\2024-09-25 동편마을 해오름길 경관개선 공사\"/>
    </mc:Choice>
  </mc:AlternateContent>
  <bookViews>
    <workbookView xWindow="0" yWindow="0" windowWidth="28800" windowHeight="11670" activeTab="2"/>
  </bookViews>
  <sheets>
    <sheet name="설계설명서" sheetId="16" r:id="rId1"/>
    <sheet name="예정공정표" sheetId="17" r:id="rId2"/>
    <sheet name="원가계산서" sheetId="18" r:id="rId3"/>
    <sheet name="내역서" sheetId="1" r:id="rId4"/>
    <sheet name="경비" sheetId="10" state="hidden" r:id="rId5"/>
    <sheet name="자재" sheetId="8" state="hidden" r:id="rId6"/>
    <sheet name="전역변수" sheetId="12" state="hidden" r:id="rId7"/>
    <sheet name="중기전역변수" sheetId="13" state="hidden" r:id="rId8"/>
    <sheet name="Sheet3" sheetId="14" state="hidden" r:id="rId9"/>
  </sheets>
  <externalReferences>
    <externalReference r:id="rId10"/>
  </externalReferences>
  <definedNames>
    <definedName name="_xlnm.Print_Area" localSheetId="3">내역서!$A$1:$BG$153</definedName>
    <definedName name="_xlnm.Print_Area" localSheetId="0">설계설명서!$A$1:$O$22</definedName>
    <definedName name="_xlnm.Print_Area" localSheetId="1">예정공정표!$A$1:$M$12</definedName>
    <definedName name="_xlnm.Print_Area" localSheetId="2">원가계산서!$A$1:$M$34</definedName>
    <definedName name="_xlnm.Print_Titles" localSheetId="4">경비!$1:$2</definedName>
    <definedName name="_xlnm.Print_Titles" localSheetId="3">내역서!$1:$3</definedName>
    <definedName name="_xlnm.Print_Titles" localSheetId="0">설계설명서!$1:$3</definedName>
    <definedName name="_xlnm.Print_Titles" localSheetId="1">예정공정표!$1:$3</definedName>
    <definedName name="_xlnm.Print_Titles" localSheetId="2">원가계산서!$1:$3</definedName>
    <definedName name="_xlnm.Print_Titles" localSheetId="5">자재!$1:$2</definedName>
    <definedName name="_xlnm.Print_Titles" localSheetId="6">전역변수!$1:$2</definedName>
    <definedName name="_xlnm.Print_Titles" localSheetId="7">중기전역변수!$1:$2</definedName>
  </definedNames>
  <calcPr calcId="152511"/>
</workbook>
</file>

<file path=xl/calcChain.xml><?xml version="1.0" encoding="utf-8"?>
<calcChain xmlns="http://schemas.openxmlformats.org/spreadsheetml/2006/main">
  <c r="L30" i="18" l="1"/>
  <c r="L26" i="18"/>
  <c r="L25" i="18"/>
  <c r="N14" i="18"/>
  <c r="N13" i="18"/>
  <c r="G13" i="18"/>
  <c r="N12" i="18"/>
  <c r="N10" i="18"/>
  <c r="N8" i="18"/>
  <c r="B12" i="17"/>
  <c r="BI5" i="1" l="1"/>
  <c r="BI26" i="1"/>
  <c r="BI27" i="1"/>
  <c r="BI30" i="1"/>
  <c r="BI31" i="1"/>
  <c r="BI32" i="1"/>
  <c r="BI33" i="1"/>
  <c r="BI34" i="1"/>
  <c r="BI55" i="1"/>
  <c r="BI56" i="1"/>
  <c r="BI57" i="1"/>
  <c r="BI60" i="1"/>
  <c r="BI61" i="1"/>
  <c r="BI62" i="1"/>
  <c r="BI63" i="1"/>
  <c r="BI64" i="1"/>
  <c r="BI65" i="1"/>
  <c r="BI66" i="1"/>
  <c r="BI67" i="1"/>
  <c r="BI68" i="1"/>
  <c r="BI69" i="1"/>
  <c r="BI70" i="1"/>
  <c r="BI71" i="1"/>
  <c r="BI72" i="1"/>
  <c r="BI73" i="1"/>
  <c r="BI74" i="1"/>
  <c r="BI75" i="1"/>
  <c r="BI76" i="1"/>
  <c r="BI77" i="1"/>
  <c r="BI78" i="1"/>
  <c r="BI79" i="1"/>
  <c r="BI80" i="1"/>
  <c r="BI81" i="1"/>
  <c r="BI84" i="1"/>
  <c r="BI85" i="1"/>
  <c r="BI86" i="1"/>
  <c r="BI87" i="1"/>
  <c r="BI88" i="1"/>
  <c r="BI89" i="1"/>
  <c r="BI92" i="1"/>
  <c r="BI93" i="1"/>
  <c r="BI94" i="1"/>
  <c r="BI95" i="1"/>
  <c r="BI96" i="1"/>
  <c r="BI97" i="1"/>
  <c r="BI98" i="1"/>
  <c r="BI99" i="1"/>
  <c r="BI100" i="1"/>
  <c r="BI101" i="1"/>
  <c r="BI102" i="1"/>
  <c r="BI103" i="1"/>
  <c r="BI104" i="1"/>
  <c r="BI105" i="1"/>
  <c r="BI106" i="1"/>
  <c r="BI109" i="1"/>
  <c r="BI110" i="1"/>
  <c r="BI111" i="1"/>
  <c r="BI112" i="1"/>
  <c r="BI113" i="1"/>
  <c r="BI114" i="1"/>
  <c r="BI117" i="1"/>
  <c r="BI120" i="1"/>
  <c r="BI121" i="1"/>
  <c r="BI122" i="1"/>
  <c r="BI123" i="1"/>
  <c r="BI124" i="1"/>
  <c r="BI125" i="1"/>
  <c r="BI126" i="1"/>
  <c r="BI130" i="1"/>
  <c r="BI131" i="1"/>
  <c r="BI132" i="1"/>
  <c r="BI133" i="1"/>
  <c r="BI134" i="1"/>
  <c r="BI135" i="1"/>
  <c r="BI136" i="1"/>
  <c r="BI137" i="1"/>
  <c r="BI138" i="1"/>
  <c r="BI139" i="1"/>
  <c r="BI140" i="1"/>
  <c r="BI141" i="1"/>
  <c r="BI142" i="1"/>
  <c r="BI143" i="1"/>
  <c r="BI144" i="1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C18" i="13"/>
  <c r="C19" i="13"/>
  <c r="C20" i="13"/>
  <c r="C21" i="13"/>
  <c r="C22" i="13"/>
  <c r="C23" i="13"/>
  <c r="L15" i="18" l="1"/>
  <c r="AB126" i="1" l="1"/>
  <c r="AD126" i="1" s="1"/>
  <c r="AB144" i="1"/>
  <c r="AD144" i="1" s="1"/>
  <c r="AB7" i="1" l="1"/>
  <c r="AD7" i="1" s="1"/>
  <c r="AB12" i="1"/>
  <c r="AD12" i="1" s="1"/>
  <c r="AB6" i="1"/>
  <c r="AD6" i="1" s="1"/>
  <c r="AB11" i="1"/>
  <c r="AD11" i="1" s="1"/>
  <c r="AB9" i="1"/>
  <c r="AD9" i="1" s="1"/>
  <c r="AB8" i="1" l="1"/>
  <c r="AD8" i="1" s="1"/>
  <c r="AB10" i="1"/>
  <c r="AD10" i="1" s="1"/>
  <c r="AB5" i="1" l="1"/>
  <c r="AD5" i="1" s="1"/>
  <c r="AB14" i="1" l="1"/>
  <c r="AD14" i="1" s="1"/>
  <c r="AB17" i="1"/>
  <c r="AD17" i="1" s="1"/>
  <c r="AB15" i="1"/>
  <c r="AD15" i="1" s="1"/>
  <c r="AB13" i="1"/>
  <c r="AD13" i="1" s="1"/>
  <c r="AB18" i="1"/>
  <c r="AD18" i="1" s="1"/>
  <c r="AB16" i="1"/>
  <c r="AD16" i="1" s="1"/>
  <c r="AB19" i="1" l="1"/>
  <c r="AD19" i="1" s="1"/>
  <c r="AB20" i="1" l="1"/>
  <c r="AD20" i="1" s="1"/>
  <c r="L16" i="18" l="1"/>
  <c r="AB21" i="1"/>
  <c r="AD21" i="1" s="1"/>
  <c r="AB22" i="1" l="1"/>
  <c r="AD22" i="1" s="1"/>
  <c r="L27" i="18" l="1"/>
  <c r="AB24" i="1"/>
  <c r="AD24" i="1" s="1"/>
  <c r="AB23" i="1"/>
  <c r="AD23" i="1" s="1"/>
  <c r="AB27" i="1" l="1"/>
  <c r="AD27" i="1" s="1"/>
</calcChain>
</file>

<file path=xl/sharedStrings.xml><?xml version="1.0" encoding="utf-8"?>
<sst xmlns="http://schemas.openxmlformats.org/spreadsheetml/2006/main" count="2154" uniqueCount="985">
  <si>
    <t xml:space="preserve">HPN3                                                                                                </t>
  </si>
  <si>
    <t>MZTAA2190</t>
  </si>
  <si>
    <t>MPLC2110</t>
  </si>
  <si>
    <t>MZTAA2190</t>
  </si>
  <si>
    <t>ZZB110100000</t>
  </si>
  <si>
    <t>MPLC2110</t>
  </si>
  <si>
    <t>(재료+직노)*1.85*1.2</t>
  </si>
  <si>
    <t>QEQTY2</t>
  </si>
  <si>
    <t>(SANG + JUNG + KWAN)*10^-4</t>
  </si>
  <si>
    <t>휘발유</t>
  </si>
  <si>
    <t>No.42</t>
  </si>
  <si>
    <t>H3.0xW0.3</t>
  </si>
  <si>
    <t>은사초</t>
  </si>
  <si>
    <t xml:space="preserve">   A-3. 시설공</t>
  </si>
  <si>
    <t>ZARC1180</t>
  </si>
  <si>
    <t>C-1. 관급자관급자재대</t>
  </si>
  <si>
    <t xml:space="preserve">   블루앤젤</t>
  </si>
  <si>
    <t xml:space="preserve">병렬터널할증                            </t>
  </si>
  <si>
    <t>적용단위</t>
  </si>
  <si>
    <t xml:space="preserve">   등의자</t>
  </si>
  <si>
    <t>No.69</t>
  </si>
  <si>
    <t>ZARC1140</t>
  </si>
  <si>
    <t>물정/1-67/</t>
  </si>
  <si>
    <t>MPLA1170</t>
  </si>
  <si>
    <t xml:space="preserve">   인조화강석블럭포장</t>
  </si>
  <si>
    <t>250</t>
  </si>
  <si>
    <t>F-FUZZD000100000</t>
  </si>
  <si>
    <t>ZARB1020</t>
  </si>
  <si>
    <t xml:space="preserve">동시굴착 범위 (복선)                    </t>
  </si>
  <si>
    <t xml:space="preserve">   목재가벽B</t>
  </si>
  <si>
    <t xml:space="preserve">   연  금  보  험  료</t>
  </si>
  <si>
    <t xml:space="preserve">   간  접  노  무  비</t>
  </si>
  <si>
    <t>오일스테인용</t>
  </si>
  <si>
    <t>노임계금액소숫점</t>
  </si>
  <si>
    <t>ZARD0050</t>
  </si>
  <si>
    <t>QEINC2</t>
  </si>
  <si>
    <t xml:space="preserve">EQ = EQ(60) * 12.95/100_x000D_
</t>
  </si>
  <si>
    <t>No.29</t>
  </si>
  <si>
    <t>M0147012</t>
  </si>
  <si>
    <t>ZARC1100</t>
  </si>
  <si>
    <t>210</t>
  </si>
  <si>
    <t>ZARB1060</t>
  </si>
  <si>
    <t xml:space="preserve">장대터널할증                            </t>
  </si>
  <si>
    <t xml:space="preserve">CPI                                                                                                 </t>
  </si>
  <si>
    <t>No.67</t>
  </si>
  <si>
    <t>LA</t>
  </si>
  <si>
    <t>ZARD0010</t>
  </si>
  <si>
    <t>가정/23269511/</t>
  </si>
  <si>
    <t>MZTAA2200</t>
  </si>
  <si>
    <t>400x400xD80</t>
  </si>
  <si>
    <t>140</t>
  </si>
  <si>
    <t>경    비</t>
  </si>
  <si>
    <t xml:space="preserve">작업능률저하                            </t>
  </si>
  <si>
    <t>본</t>
  </si>
  <si>
    <t>가정/23582214/</t>
  </si>
  <si>
    <t xml:space="preserve">GBO2                                                                                                </t>
  </si>
  <si>
    <t>시간당노임산출계수(해상장비:버켓준설선)</t>
  </si>
  <si>
    <t>2000x450x550</t>
  </si>
  <si>
    <t>노임금액소숫점</t>
  </si>
  <si>
    <t>총원가의 10%</t>
  </si>
  <si>
    <t>M-BS-120</t>
  </si>
  <si>
    <t>MWZA0060</t>
  </si>
  <si>
    <t>2000x450x550</t>
  </si>
  <si>
    <t xml:space="preserve">   총    공   사   비</t>
  </si>
  <si>
    <t>ZZB700100000</t>
  </si>
  <si>
    <t>MPLA1220</t>
  </si>
  <si>
    <t>노임단가소숫점</t>
  </si>
  <si>
    <t xml:space="preserve">   차단시설도장</t>
  </si>
  <si>
    <t>100</t>
  </si>
  <si>
    <t>No.63</t>
  </si>
  <si>
    <t xml:space="preserve">EQ = ( LA(20) + LA(30) ) * 1.01/100_x000D_
</t>
  </si>
  <si>
    <t>90</t>
  </si>
  <si>
    <t>가정/24411348/</t>
  </si>
  <si>
    <t>QLINCZ</t>
  </si>
  <si>
    <t>QH21</t>
  </si>
  <si>
    <t>75</t>
  </si>
  <si>
    <t>25-18-80</t>
  </si>
  <si>
    <t>순공사원가의 6%</t>
  </si>
  <si>
    <t>변 수 명</t>
  </si>
  <si>
    <t xml:space="preserve">   펜스테몬</t>
  </si>
  <si>
    <t xml:space="preserve">   총      원      가</t>
  </si>
  <si>
    <t>방부활생목L1500</t>
  </si>
  <si>
    <t>ZZB300100000</t>
  </si>
  <si>
    <t xml:space="preserve">SPN3                                                                                                </t>
  </si>
  <si>
    <t>MU-2006</t>
  </si>
  <si>
    <t>물자/52/</t>
  </si>
  <si>
    <t>50</t>
  </si>
  <si>
    <t>가정/23955745/</t>
  </si>
  <si>
    <t>MPLC1020</t>
  </si>
  <si>
    <t>QUS2WON3</t>
  </si>
  <si>
    <t>No.46</t>
  </si>
  <si>
    <t>MPLA0060</t>
  </si>
  <si>
    <t xml:space="preserve">LA+ = </t>
  </si>
  <si>
    <t xml:space="preserve">A33                                                                                                 </t>
  </si>
  <si>
    <t xml:space="preserve">   건설하도급대급지급보증서발급수수료</t>
  </si>
  <si>
    <t>MPLA0060</t>
  </si>
  <si>
    <t>No.48</t>
  </si>
  <si>
    <t>M-BS-003</t>
  </si>
  <si>
    <t>M-BB-0110</t>
  </si>
  <si>
    <t xml:space="preserve">   개비온B</t>
  </si>
  <si>
    <t>물자/7/</t>
  </si>
  <si>
    <t>180</t>
  </si>
  <si>
    <t>디딤석</t>
  </si>
  <si>
    <t>100x100x2.3T</t>
  </si>
  <si>
    <t>왕벚나무</t>
  </si>
  <si>
    <t>F-FUZZB300100001</t>
  </si>
  <si>
    <t>T30</t>
  </si>
  <si>
    <t>내역서</t>
  </si>
  <si>
    <t>QDECLA</t>
  </si>
  <si>
    <t xml:space="preserve">KG    </t>
  </si>
  <si>
    <t>노루오줌</t>
  </si>
  <si>
    <t>10</t>
  </si>
  <si>
    <t>QYEN2WON</t>
  </si>
  <si>
    <t>ZARC0010</t>
  </si>
  <si>
    <t>D300</t>
  </si>
  <si>
    <t>MPLA0020</t>
  </si>
  <si>
    <t>D300</t>
  </si>
  <si>
    <t>SA00490</t>
  </si>
  <si>
    <t>(재료+직노+도급자관급)*1.85</t>
  </si>
  <si>
    <t>레미콘</t>
  </si>
  <si>
    <t>QOPtimeDecOp</t>
  </si>
  <si>
    <t>금 액</t>
  </si>
  <si>
    <t xml:space="preserve">   조경석(20목)</t>
  </si>
  <si>
    <t xml:space="preserve">   수국(핑크앤로즈)</t>
  </si>
  <si>
    <t>EQ</t>
  </si>
  <si>
    <t>M-BB-0090</t>
  </si>
  <si>
    <t>1500x1000</t>
  </si>
  <si>
    <t>1500x1000</t>
  </si>
  <si>
    <t>No.65</t>
  </si>
  <si>
    <t>거가/620/</t>
  </si>
  <si>
    <t>QOPtimeDecCnt</t>
  </si>
  <si>
    <t>ZARB1230</t>
  </si>
  <si>
    <t>콘크리트집수정</t>
  </si>
  <si>
    <t>400x500x600,R20이상</t>
  </si>
  <si>
    <t>공 종 명</t>
  </si>
  <si>
    <t>M-BS-005</t>
  </si>
  <si>
    <t>경비</t>
  </si>
  <si>
    <t>QECU2WON</t>
  </si>
  <si>
    <t xml:space="preserve">   콘크리트집수정</t>
  </si>
  <si>
    <t>7치포트x21cm</t>
  </si>
  <si>
    <t>노임할증계수(터널구간:야간)</t>
  </si>
  <si>
    <t>7치포트x21cm</t>
  </si>
  <si>
    <t>ea</t>
  </si>
  <si>
    <t xml:space="preserve">kg    </t>
  </si>
  <si>
    <t>노임할증계수(장대터널:주야간)</t>
  </si>
  <si>
    <t xml:space="preserve">EQ = tot(210) + tot(220) + tot(230)_x000D_
</t>
  </si>
  <si>
    <t xml:space="preserve">JS                                                                                                  </t>
  </si>
  <si>
    <t xml:space="preserve">   값   </t>
  </si>
  <si>
    <t>경비계금액소숫점</t>
  </si>
  <si>
    <t>연결핀</t>
  </si>
  <si>
    <t>No.40</t>
  </si>
  <si>
    <t>열연강판</t>
  </si>
  <si>
    <t xml:space="preserve">   노인장기요양보험료</t>
  </si>
  <si>
    <t>물자/2/</t>
  </si>
  <si>
    <t>물자/184/</t>
  </si>
  <si>
    <t>M-BS-001</t>
  </si>
  <si>
    <t xml:space="preserve">   기   타    경   비</t>
  </si>
  <si>
    <t>방청도료</t>
  </si>
  <si>
    <t xml:space="preserve">   빗물받이</t>
  </si>
  <si>
    <t>거가/223/</t>
  </si>
  <si>
    <t>채움석</t>
  </si>
  <si>
    <t xml:space="preserve">주    </t>
  </si>
  <si>
    <t xml:space="preserve">   측구수로관</t>
  </si>
  <si>
    <t>주</t>
  </si>
  <si>
    <t xml:space="preserve">ZT00010                                                                                             </t>
  </si>
  <si>
    <t>QDECEQ</t>
  </si>
  <si>
    <t>F-FUZZF000100000</t>
  </si>
  <si>
    <t xml:space="preserve">   관목이식</t>
  </si>
  <si>
    <t>직접노무비의 2.3%</t>
  </si>
  <si>
    <t xml:space="preserve">   건  강  보  험  료</t>
  </si>
  <si>
    <t xml:space="preserve">   고  용  보  험  료</t>
  </si>
  <si>
    <t>물자/338/</t>
  </si>
  <si>
    <t>QUS2WON1</t>
  </si>
  <si>
    <t>No.44</t>
  </si>
  <si>
    <t>ZARC0052</t>
  </si>
  <si>
    <t>중기야간경비산출계수</t>
  </si>
  <si>
    <t>No.61</t>
  </si>
  <si>
    <t xml:space="preserve">   산업안전보건관리비</t>
  </si>
  <si>
    <t xml:space="preserve">   투수그레이팅</t>
  </si>
  <si>
    <t>ZARB1160</t>
  </si>
  <si>
    <t>단 가</t>
  </si>
  <si>
    <t>T21,이페</t>
  </si>
  <si>
    <t>QLINCX</t>
  </si>
  <si>
    <t>비    고</t>
  </si>
  <si>
    <t xml:space="preserve">EQ = ( MA(20) + LA(20) ) * 1.85/100 * 1.2_x000D_
</t>
  </si>
  <si>
    <t>S</t>
  </si>
  <si>
    <t>노랑말채나무</t>
  </si>
  <si>
    <t>1600x500x660</t>
  </si>
  <si>
    <t>MPLC0030</t>
  </si>
  <si>
    <t xml:space="preserve">H-형강손료                              </t>
  </si>
  <si>
    <t>노임할증계수(해상장비:주간)</t>
  </si>
  <si>
    <t xml:space="preserve">   직  접  공  사  비</t>
  </si>
  <si>
    <t>ZARC1040</t>
  </si>
  <si>
    <t xml:space="preserve">EQ = LA(20) * 4.5/100_x000D_
</t>
  </si>
  <si>
    <t>F-FUZZB130200000</t>
  </si>
  <si>
    <t xml:space="preserve">   노루오줌</t>
  </si>
  <si>
    <t xml:space="preserve">잭손율(24개월받침철물적용)              </t>
  </si>
  <si>
    <t>QLINCB</t>
  </si>
  <si>
    <t>MZTAA2180</t>
  </si>
  <si>
    <t>삼발이(소)</t>
  </si>
  <si>
    <t>MPLC2100</t>
  </si>
  <si>
    <t>225</t>
  </si>
  <si>
    <t>가정/25286459(벤?</t>
  </si>
  <si>
    <t>MPLC2100</t>
  </si>
  <si>
    <t>MZTAA2180</t>
  </si>
  <si>
    <t>비 고</t>
  </si>
  <si>
    <t xml:space="preserve">하반할증                                </t>
  </si>
  <si>
    <t>비 고</t>
  </si>
  <si>
    <t>QDM2WON</t>
  </si>
  <si>
    <t>F-FUZZB400100000</t>
  </si>
  <si>
    <t>노임할증계수(터널구간:주간)</t>
  </si>
  <si>
    <t>포트</t>
  </si>
  <si>
    <t>#.1</t>
  </si>
  <si>
    <t xml:space="preserve">   왕벚나무</t>
  </si>
  <si>
    <t xml:space="preserve">   산  재  보  험  료</t>
  </si>
  <si>
    <t xml:space="preserve">   부처꽃</t>
  </si>
  <si>
    <t>410x510xH750</t>
  </si>
  <si>
    <t>가정/24531152/</t>
  </si>
  <si>
    <t xml:space="preserve">   수국(엔드레셔썸머)</t>
  </si>
  <si>
    <t>No.52</t>
  </si>
  <si>
    <t>거가/621/</t>
  </si>
  <si>
    <t>8cm</t>
  </si>
  <si>
    <t xml:space="preserve">BS02                                                                                                </t>
  </si>
  <si>
    <t>ZARC1190</t>
  </si>
  <si>
    <t>MPLC2140</t>
  </si>
  <si>
    <t xml:space="preserve">로드헤드운전원                          </t>
  </si>
  <si>
    <t>펜스테몬</t>
  </si>
  <si>
    <t>수국(올썸머뷰티)</t>
  </si>
  <si>
    <t xml:space="preserve">   컨츄리가든블록(캡)</t>
  </si>
  <si>
    <t>1000x1000</t>
  </si>
  <si>
    <t>환율(사용자 환율1)</t>
  </si>
  <si>
    <t xml:space="preserve">   녹지경계석</t>
  </si>
  <si>
    <t>240</t>
  </si>
  <si>
    <t>직접재료비,직접노무비,경비의 0.3%</t>
  </si>
  <si>
    <t>ZARB1030</t>
  </si>
  <si>
    <t>50x50x2.3T</t>
  </si>
  <si>
    <t>데크</t>
  </si>
  <si>
    <t>건강보험료의 12.95%</t>
  </si>
  <si>
    <t>MPLA1160</t>
  </si>
  <si>
    <t>MPLC2180</t>
  </si>
  <si>
    <t>MPLC2180</t>
  </si>
  <si>
    <t>가정/25161686/</t>
  </si>
  <si>
    <t>ZARC1150</t>
  </si>
  <si>
    <t>직접노무비의 3.545%</t>
  </si>
  <si>
    <t>No.37</t>
  </si>
  <si>
    <t>내수합판</t>
  </si>
  <si>
    <t>QDATE</t>
  </si>
  <si>
    <t>200</t>
  </si>
  <si>
    <t>ZARB1070</t>
  </si>
  <si>
    <t>시간당노임산출계수(터널구간)</t>
  </si>
  <si>
    <t>ZARC1110</t>
  </si>
  <si>
    <t>수국(핑크아나벨)</t>
  </si>
  <si>
    <t>No.39</t>
  </si>
  <si>
    <t>MPLA1120</t>
  </si>
  <si>
    <t>측구수로관</t>
  </si>
  <si>
    <t>No.77</t>
  </si>
  <si>
    <t>MA</t>
  </si>
  <si>
    <t>H0.3xW0.3</t>
  </si>
  <si>
    <t xml:space="preserve">   개비온앉음벽</t>
  </si>
  <si>
    <t>재료비할증계수(주야간)</t>
  </si>
  <si>
    <t>150</t>
  </si>
  <si>
    <t xml:space="preserve">4공구 장대할증                          </t>
  </si>
  <si>
    <t>MZTAA2210</t>
  </si>
  <si>
    <t xml:space="preserve">   공  급  가  액</t>
  </si>
  <si>
    <t xml:space="preserve">EQ+ = </t>
  </si>
  <si>
    <t>#.11</t>
  </si>
  <si>
    <t>A21</t>
  </si>
  <si>
    <t>5</t>
  </si>
  <si>
    <t>25</t>
  </si>
  <si>
    <t>할 증</t>
  </si>
  <si>
    <t>MPLC1055</t>
  </si>
  <si>
    <t xml:space="preserve">PHH1                                                                                                </t>
  </si>
  <si>
    <t>MPLC1055</t>
  </si>
  <si>
    <t>MWZA0070</t>
  </si>
  <si>
    <t>No.33</t>
  </si>
  <si>
    <t xml:space="preserve">인                                                                                                  </t>
  </si>
  <si>
    <t>110</t>
  </si>
  <si>
    <t>문자</t>
  </si>
  <si>
    <t>ZARC1200</t>
  </si>
  <si>
    <t>MPLA1230</t>
  </si>
  <si>
    <t xml:space="preserve">어스앵커 공수                           </t>
  </si>
  <si>
    <t>거가/71/</t>
  </si>
  <si>
    <t>D13</t>
  </si>
  <si>
    <t xml:space="preserve">eq=ma(10,0,190)*0.54/100+297_x000D_
</t>
  </si>
  <si>
    <t xml:space="preserve">   관급자관급자재대</t>
  </si>
  <si>
    <t>F-FUZZB800100000</t>
  </si>
  <si>
    <t>QH31</t>
  </si>
  <si>
    <t>80</t>
  </si>
  <si>
    <t>OP값</t>
  </si>
  <si>
    <t>No.73</t>
  </si>
  <si>
    <t>노임할증계수(해상장비:야간)</t>
  </si>
  <si>
    <t>재료비,노무비의 5.5%</t>
  </si>
  <si>
    <t>스틸그레이팅</t>
  </si>
  <si>
    <t>T60</t>
  </si>
  <si>
    <t xml:space="preserve">JANG_S                                                                                              </t>
  </si>
  <si>
    <t>QLINCF</t>
  </si>
  <si>
    <t xml:space="preserve">   흙콘크리트포장철거</t>
  </si>
  <si>
    <t>W200</t>
  </si>
  <si>
    <t xml:space="preserve">   멀칭스톤포장</t>
  </si>
  <si>
    <t>우수관</t>
  </si>
  <si>
    <t>중기주야간할증계수</t>
  </si>
  <si>
    <t>No.56</t>
  </si>
  <si>
    <t xml:space="preserve">EQ = EQ(190) * 10/100_x000D_
</t>
  </si>
  <si>
    <t>ZARC0040</t>
  </si>
  <si>
    <t>MPLA0070</t>
  </si>
  <si>
    <t>Φ100</t>
  </si>
  <si>
    <t>ZZB200100000</t>
  </si>
  <si>
    <t>40</t>
  </si>
  <si>
    <t>블루앤젤</t>
  </si>
  <si>
    <t>QMINC3</t>
  </si>
  <si>
    <t>A04</t>
  </si>
  <si>
    <t>190</t>
  </si>
  <si>
    <t>MST0014</t>
  </si>
  <si>
    <t>단위</t>
  </si>
  <si>
    <t>No.58</t>
  </si>
  <si>
    <t>유성페인트</t>
  </si>
  <si>
    <t>M-BB-0100</t>
  </si>
  <si>
    <t>물자/591/</t>
  </si>
  <si>
    <t>F-FU*</t>
  </si>
  <si>
    <t xml:space="preserve">EQ = ( LA(20) + LA(30) + EQ(20) + EQ(40) + EQ(50) + EQ(60) + EQ(70) + EQ(80) + EQ(90) + EQ(110) + EQ(120) + EQ(130) + EQ(140) + EQ(145) + EQ(150) ) * 11/100 - (407498/1.1)  -(23199/1.1)_x000D_
</t>
  </si>
  <si>
    <t>직접노무비의 14.3%</t>
  </si>
  <si>
    <t>QH1</t>
  </si>
  <si>
    <t xml:space="preserve">   이              윤</t>
  </si>
  <si>
    <t>회양목</t>
  </si>
  <si>
    <t>MPLA0030</t>
  </si>
  <si>
    <t>거가/1453/</t>
  </si>
  <si>
    <t>300x400x500,R20이상</t>
  </si>
  <si>
    <t>규    격</t>
  </si>
  <si>
    <t>QDECMA</t>
  </si>
  <si>
    <t>아연도각관</t>
  </si>
  <si>
    <t>ZARB0005</t>
  </si>
  <si>
    <t>30x30</t>
  </si>
  <si>
    <t>No.75</t>
  </si>
  <si>
    <t>가정/23269527/</t>
  </si>
  <si>
    <t>M-BB-0080</t>
  </si>
  <si>
    <t xml:space="preserve">볼트손율(24개월조임철물적용)            </t>
  </si>
  <si>
    <t>63</t>
  </si>
  <si>
    <t xml:space="preserve">   디딤석포장</t>
  </si>
  <si>
    <t>ZZB140100000</t>
  </si>
  <si>
    <t xml:space="preserve">LA = </t>
  </si>
  <si>
    <t>QSABUN</t>
  </si>
  <si>
    <t>가정/25161642/</t>
  </si>
  <si>
    <t>No.35</t>
  </si>
  <si>
    <t>노 무 비</t>
  </si>
  <si>
    <t>경간</t>
  </si>
  <si>
    <t>노 무 비</t>
  </si>
  <si>
    <t xml:space="preserve">   </t>
  </si>
  <si>
    <t>물자/180/</t>
  </si>
  <si>
    <t xml:space="preserve">S-파일손료                              </t>
  </si>
  <si>
    <t>ZARB1220</t>
  </si>
  <si>
    <t xml:space="preserve">EQ = ( MA(20) + LA(20) + LA(30) ) * 5.5/100_x000D_
</t>
  </si>
  <si>
    <t>ZARB0060</t>
  </si>
  <si>
    <t>가정/24470828(벤?</t>
  </si>
  <si>
    <t>40x40x1.6T</t>
  </si>
  <si>
    <t xml:space="preserve">m     </t>
  </si>
  <si>
    <t>A02</t>
  </si>
  <si>
    <t xml:space="preserve">   수호초</t>
  </si>
  <si>
    <t>700x850x1000,R20이상</t>
  </si>
  <si>
    <t>M8xL65,스테인리스</t>
  </si>
  <si>
    <t>빗물받이</t>
  </si>
  <si>
    <t>시간당노임산출계수(해상장비:펌프준설선)</t>
  </si>
  <si>
    <t>환율(장비가격10만불이하)</t>
  </si>
  <si>
    <t>직접노무비의 4.5%</t>
  </si>
  <si>
    <t>MPLC2102</t>
  </si>
  <si>
    <t xml:space="preserve">   화강석경계석</t>
  </si>
  <si>
    <t>W300</t>
  </si>
  <si>
    <t>M-BB-0040</t>
  </si>
  <si>
    <t>환율(유로화)</t>
  </si>
  <si>
    <t xml:space="preserve">   도  급  공  사  비</t>
  </si>
  <si>
    <t>No.50</t>
  </si>
  <si>
    <t xml:space="preserve">협의율                                  </t>
  </si>
  <si>
    <t>조경석(20목)</t>
  </si>
  <si>
    <t>ZZA000200000</t>
  </si>
  <si>
    <t>A06</t>
  </si>
  <si>
    <t xml:space="preserve">A11                                                                                                 </t>
  </si>
  <si>
    <t>F-FUZZC000100000</t>
  </si>
  <si>
    <t>F-FUZZB120100000</t>
  </si>
  <si>
    <t>B12</t>
  </si>
  <si>
    <t>규 격</t>
  </si>
  <si>
    <t>거가/95/</t>
  </si>
  <si>
    <t>QLINCD</t>
  </si>
  <si>
    <t>자재</t>
  </si>
  <si>
    <t xml:space="preserve">%                                                                                                   </t>
  </si>
  <si>
    <t xml:space="preserve">GB01                                                                                                </t>
  </si>
  <si>
    <t xml:space="preserve">포    </t>
  </si>
  <si>
    <t>No.54</t>
  </si>
  <si>
    <t xml:space="preserve">병렬굴착 범위 (단선)                    </t>
  </si>
  <si>
    <t>QSDR2WON</t>
  </si>
  <si>
    <t xml:space="preserve">A21                                                                                                 </t>
  </si>
  <si>
    <t>A08</t>
  </si>
  <si>
    <t xml:space="preserve">   조달수수료</t>
  </si>
  <si>
    <t xml:space="preserve">BS01                                                                                                </t>
  </si>
  <si>
    <t>멀칭스톤</t>
  </si>
  <si>
    <t xml:space="preserve">   안내판A</t>
  </si>
  <si>
    <t>ZARC1010</t>
  </si>
  <si>
    <t>가정/25178902/</t>
  </si>
  <si>
    <t>가정/24531177/</t>
  </si>
  <si>
    <t>QH33</t>
  </si>
  <si>
    <t>No.71</t>
  </si>
  <si>
    <t>ZARB1170</t>
  </si>
  <si>
    <t>MPLC0060</t>
  </si>
  <si>
    <t>잡석</t>
  </si>
  <si>
    <t xml:space="preserve">3시간,휴전할증                          </t>
  </si>
  <si>
    <t>ZZB130100000</t>
  </si>
  <si>
    <t>MPLA0111</t>
  </si>
  <si>
    <t>7</t>
  </si>
  <si>
    <t>QLINC2</t>
  </si>
  <si>
    <t>150x150x1000, 직선</t>
  </si>
  <si>
    <t>H1.0xW0.3</t>
  </si>
  <si>
    <t xml:space="preserve">ℓ    </t>
  </si>
  <si>
    <t>재료비계금액소숫점</t>
  </si>
  <si>
    <t>No.31</t>
  </si>
  <si>
    <t>견단/송림&amp;원/</t>
  </si>
  <si>
    <t>MPLC0020</t>
  </si>
  <si>
    <t>No.62</t>
  </si>
  <si>
    <t>200C</t>
  </si>
  <si>
    <t>조경석(4목)</t>
  </si>
  <si>
    <t>삼발이(중)</t>
  </si>
  <si>
    <t>QDECPEQ</t>
  </si>
  <si>
    <t xml:space="preserve">   일  반  관  리  비</t>
  </si>
  <si>
    <t>H75</t>
  </si>
  <si>
    <t>MPLC2130</t>
  </si>
  <si>
    <t>MPLA6030</t>
  </si>
  <si>
    <t>150x150x1000(직선)</t>
  </si>
  <si>
    <t>ZARB1080</t>
  </si>
  <si>
    <t>가정/25249848/</t>
  </si>
  <si>
    <t xml:space="preserve">EQ = ( MA(20) + LA(20) + (ma(230)/1.1)) * 1.85/100_x000D_
</t>
  </si>
  <si>
    <t>서양측백</t>
  </si>
  <si>
    <t>QDECCLA</t>
  </si>
  <si>
    <t xml:space="preserve">EQ = MA(20) + LA(20) + LA(30) + EQ(20) + EQ(40) + EQ(50) + EQ(60) + EQ(70) + EQ(80) + EQ(90) + EQ(110) + EQ(120) + EQ(130) + EQ(140)+ EQ(145) + EQ(150) + EQ(160)_x000D_
</t>
  </si>
  <si>
    <t xml:space="preserve">   플랜터</t>
  </si>
  <si>
    <t>노임할증계수(일반구간:주간)</t>
  </si>
  <si>
    <t>물정/107/</t>
  </si>
  <si>
    <t>가정/25268262/</t>
  </si>
  <si>
    <t>컨츄리가든블록(표준)</t>
  </si>
  <si>
    <t>(SANG + JUNG + int(KWAN/3))*10^-4</t>
  </si>
  <si>
    <t>MST0020</t>
  </si>
  <si>
    <t>흰말채나무</t>
  </si>
  <si>
    <t>MPLC2170</t>
  </si>
  <si>
    <t>MPLC2170</t>
  </si>
  <si>
    <t>F-FUZZB700100000</t>
  </si>
  <si>
    <t xml:space="preserve">   싸인블록</t>
  </si>
  <si>
    <t xml:space="preserve">   숙근아스타</t>
  </si>
  <si>
    <t>조경석(12목)</t>
  </si>
  <si>
    <t xml:space="preserve">ZT605020                                                                                            </t>
  </si>
  <si>
    <t>150x150x1000(곡선)</t>
  </si>
  <si>
    <t>데크난간</t>
  </si>
  <si>
    <t xml:space="preserve">8시간,휴전할증                          </t>
  </si>
  <si>
    <t>ZARD0070</t>
  </si>
  <si>
    <t>가정/24315306/</t>
  </si>
  <si>
    <t>단    가</t>
  </si>
  <si>
    <t xml:space="preserve">   노랑말채나무</t>
  </si>
  <si>
    <t>40mm</t>
  </si>
  <si>
    <t>No.49</t>
  </si>
  <si>
    <t xml:space="preserve">EQ = </t>
  </si>
  <si>
    <t>M-BS-002</t>
  </si>
  <si>
    <t>MPLA1150</t>
  </si>
  <si>
    <t>270</t>
  </si>
  <si>
    <t>A-1. 철거공</t>
  </si>
  <si>
    <t>F-FUZZB300100000</t>
  </si>
  <si>
    <t>150x150x1000, 곡선</t>
  </si>
  <si>
    <t>개비온가벽</t>
  </si>
  <si>
    <t>QUS2WON2</t>
  </si>
  <si>
    <t>H150</t>
  </si>
  <si>
    <t>노무비의 1.01%</t>
  </si>
  <si>
    <t>H150</t>
  </si>
  <si>
    <t xml:space="preserve">   조경석(4목)</t>
  </si>
  <si>
    <t>No.47</t>
  </si>
  <si>
    <t xml:space="preserve">   수목제거</t>
  </si>
  <si>
    <t xml:space="preserve">㎡    </t>
  </si>
  <si>
    <t>ZARD0030</t>
  </si>
  <si>
    <t>노무비,경비,일반관리비의 15%</t>
  </si>
  <si>
    <t>투수그레이팅</t>
  </si>
  <si>
    <t>포</t>
  </si>
  <si>
    <t xml:space="preserve">   털수염풀</t>
  </si>
  <si>
    <t>ZARC1120</t>
  </si>
  <si>
    <t>230</t>
  </si>
  <si>
    <t xml:space="preserve">램프터널 병렬터널 항증                  </t>
  </si>
  <si>
    <t>오일</t>
  </si>
  <si>
    <t xml:space="preserve">   조경석(2목)</t>
  </si>
  <si>
    <t>ZARC1062</t>
  </si>
  <si>
    <t xml:space="preserve">본    </t>
  </si>
  <si>
    <t xml:space="preserve">   수국(핑크아나벨)</t>
  </si>
  <si>
    <t>MZTAA2220</t>
  </si>
  <si>
    <t>F-FUZZB110100000</t>
  </si>
  <si>
    <t>160</t>
  </si>
  <si>
    <t xml:space="preserve">   데크</t>
  </si>
  <si>
    <t>No.43</t>
  </si>
  <si>
    <t>노임할증계수(해상장비:주야간)</t>
  </si>
  <si>
    <t>수량</t>
  </si>
  <si>
    <t>MPLA0080</t>
  </si>
  <si>
    <t>MPLA0080</t>
  </si>
  <si>
    <t>55</t>
  </si>
  <si>
    <t>M-BS-140</t>
  </si>
  <si>
    <t>MPLA1200</t>
  </si>
  <si>
    <t>120</t>
  </si>
  <si>
    <t>m</t>
  </si>
  <si>
    <t>QEQTY3</t>
  </si>
  <si>
    <t>400x900x50</t>
  </si>
  <si>
    <t xml:space="preserve">   수국(바닐라프레이즈)</t>
  </si>
  <si>
    <t xml:space="preserve">TBL2                                                                                                </t>
  </si>
  <si>
    <t>환율(마르크화)</t>
  </si>
  <si>
    <t>70</t>
  </si>
  <si>
    <t xml:space="preserve">   수국(올썸머뷰티)</t>
  </si>
  <si>
    <t xml:space="preserve">낙찰율                                  </t>
  </si>
  <si>
    <t>H1.5</t>
  </si>
  <si>
    <t>가정/(벤처)/</t>
  </si>
  <si>
    <t>No.66</t>
  </si>
  <si>
    <t>가정/23582216/</t>
  </si>
  <si>
    <t>QEINC3</t>
  </si>
  <si>
    <t>No.28</t>
  </si>
  <si>
    <t>ZZD000100000</t>
  </si>
  <si>
    <t>(발파암):굴삭기적사</t>
  </si>
  <si>
    <t>ㄱ형강</t>
  </si>
  <si>
    <t>MPLC1040</t>
  </si>
  <si>
    <t>900x900xD150</t>
  </si>
  <si>
    <t xml:space="preserve">EQ = ( MA(20) + LA(20) + EQ(20) ) * 0.18/100_x000D_
</t>
  </si>
  <si>
    <t xml:space="preserve">   연결핀</t>
  </si>
  <si>
    <t>30</t>
  </si>
  <si>
    <t>MWZA0065</t>
  </si>
  <si>
    <t>900x900xD150</t>
  </si>
  <si>
    <t>M12xL100,스테인리스</t>
  </si>
  <si>
    <t>MPLC1040</t>
  </si>
  <si>
    <t>30</t>
  </si>
  <si>
    <t>ZARC0030</t>
  </si>
  <si>
    <t>MWZA0080</t>
  </si>
  <si>
    <t>조경석(2목)</t>
  </si>
  <si>
    <t xml:space="preserve">2Arch터널노임(일방향)                   </t>
  </si>
  <si>
    <t>No.68</t>
  </si>
  <si>
    <t>145</t>
  </si>
  <si>
    <t>개</t>
  </si>
  <si>
    <t>외부용 18ℓ=25㎏</t>
  </si>
  <si>
    <t>#20(0.9 m/m)</t>
  </si>
  <si>
    <t>T</t>
  </si>
  <si>
    <t>30x30x1.6T</t>
  </si>
  <si>
    <t>QUS2WON</t>
  </si>
  <si>
    <t>ZARB1250</t>
  </si>
  <si>
    <t>물자/326/</t>
  </si>
  <si>
    <t>10.2cm</t>
  </si>
  <si>
    <t>H4.0xB12</t>
  </si>
  <si>
    <t>No.45</t>
  </si>
  <si>
    <t>개소</t>
  </si>
  <si>
    <t>토량개량제</t>
  </si>
  <si>
    <t>0.54%</t>
  </si>
  <si>
    <t>MWZA0100</t>
  </si>
  <si>
    <t>ZARB1042</t>
  </si>
  <si>
    <t>큰꿩의비름</t>
  </si>
  <si>
    <t>*</t>
  </si>
  <si>
    <t>ZARC1064</t>
  </si>
  <si>
    <t xml:space="preserve">병렬터널 할증 (일방향)                  </t>
  </si>
  <si>
    <t>ZZF000100000</t>
  </si>
  <si>
    <t>거가/149/</t>
  </si>
  <si>
    <t>직접재료비,직접노무비,경비의 0.18%</t>
  </si>
  <si>
    <t>경비단가소숫점</t>
  </si>
  <si>
    <t xml:space="preserve">   A-2. 식재공</t>
  </si>
  <si>
    <t>노임할증계수(터널구간:주야간)</t>
  </si>
  <si>
    <t>환율(사용자 환율2)</t>
  </si>
  <si>
    <t>노임할증계수(장대터널:주간)</t>
  </si>
  <si>
    <t>QDECCEQ</t>
  </si>
  <si>
    <t>QCODE</t>
  </si>
  <si>
    <t>MPLA0100</t>
  </si>
  <si>
    <t xml:space="preserve">   황금조팝</t>
  </si>
  <si>
    <t>결속선</t>
  </si>
  <si>
    <t>No.60</t>
  </si>
  <si>
    <t>M-BB-0095</t>
  </si>
  <si>
    <t xml:space="preserve">   스카시간판</t>
  </si>
  <si>
    <t xml:space="preserve">ton   </t>
  </si>
  <si>
    <t>QDECPLA</t>
  </si>
  <si>
    <t>QLINCY</t>
  </si>
  <si>
    <t>금액계상</t>
  </si>
  <si>
    <t xml:space="preserve">EQ = ( MA(20) + LA(20) + EQ(20) ) * 0.3/100_x000D_
</t>
  </si>
  <si>
    <t>재 료 비</t>
  </si>
  <si>
    <t>경비금액소숫점</t>
  </si>
  <si>
    <t>가정/24.04.16/</t>
  </si>
  <si>
    <t>시간당노임산출계수(장대터널)</t>
  </si>
  <si>
    <t>직접재료비,직접노무비,경비의 0.081%</t>
  </si>
  <si>
    <t xml:space="preserve">   은사초</t>
  </si>
  <si>
    <t>MA-PA-PT-O</t>
  </si>
  <si>
    <t>견단/가격정보/</t>
  </si>
  <si>
    <t>600x700x850,R20이상</t>
  </si>
  <si>
    <t>ZARB1180</t>
  </si>
  <si>
    <t>명    칭</t>
  </si>
  <si>
    <t xml:space="preserve">A31                                                                                                 </t>
  </si>
  <si>
    <t>No.64</t>
  </si>
  <si>
    <t xml:space="preserve">eq=tot(170)_x000D_
</t>
  </si>
  <si>
    <t>등의자</t>
  </si>
  <si>
    <t>MPLA0042</t>
  </si>
  <si>
    <t xml:space="preserve">   건설기계대여대금지급보증서발급금액</t>
  </si>
  <si>
    <t xml:space="preserve">   숙근샐비어</t>
  </si>
  <si>
    <t>물자/62/</t>
  </si>
  <si>
    <t>거가/671/물자1 P681</t>
  </si>
  <si>
    <t>No.41</t>
  </si>
  <si>
    <t>ZARB1140</t>
  </si>
  <si>
    <t xml:space="preserve">A                                                                                                   </t>
  </si>
  <si>
    <t>중기주야간경비산출계수</t>
  </si>
  <si>
    <t xml:space="preserve">   안내판B</t>
  </si>
  <si>
    <t xml:space="preserve">MA = MA(1,        -1,10) _x000D_
LA = LA(1,        -1,10) _x000D_
EQ = EQ(1,        -1,10) _x000D_
</t>
  </si>
  <si>
    <t>■ 동편마을 해오름길 경관개선 공사</t>
  </si>
  <si>
    <t>㎥</t>
  </si>
  <si>
    <t>QEQTY1</t>
  </si>
  <si>
    <t>물자/186/</t>
  </si>
  <si>
    <t>노무비의 3.56%</t>
  </si>
  <si>
    <t>40x40x5T</t>
  </si>
  <si>
    <t>화폐변환</t>
  </si>
  <si>
    <t>ZARB1100</t>
  </si>
  <si>
    <t>물자/331/</t>
  </si>
  <si>
    <t xml:space="preserve">개소  </t>
  </si>
  <si>
    <t>MPLC0010</t>
  </si>
  <si>
    <t xml:space="preserve">조    </t>
  </si>
  <si>
    <t xml:space="preserve">야간기본노임                            </t>
  </si>
  <si>
    <t xml:space="preserve">MA+ = </t>
  </si>
  <si>
    <t>㎡</t>
  </si>
  <si>
    <t>QVER</t>
  </si>
  <si>
    <t>거가/102/</t>
  </si>
  <si>
    <t>개당/5m사용</t>
  </si>
  <si>
    <t>M-BS-004</t>
  </si>
  <si>
    <t>노임할증계수(장대터널:야간)</t>
  </si>
  <si>
    <t>중기주간경비산출계수</t>
  </si>
  <si>
    <t>전역변수</t>
  </si>
  <si>
    <t>No.72</t>
  </si>
  <si>
    <t xml:space="preserve">EQ = ( LA(20) + LA(30) ) * 3.56/100_x000D_
</t>
  </si>
  <si>
    <t xml:space="preserve">eq=ma(10,0,70)*0.54/100 +791_x000D_
</t>
  </si>
  <si>
    <t xml:space="preserve">eq=tot(190)+tot(200)_x000D_
</t>
  </si>
  <si>
    <t>ZARC1115</t>
  </si>
  <si>
    <t>ZARB1090</t>
  </si>
  <si>
    <t>시간당노임산출계수(해상장비:GRAB준설선)</t>
  </si>
  <si>
    <t>MPLC2120</t>
  </si>
  <si>
    <t>MPLA6020</t>
  </si>
  <si>
    <t xml:space="preserve">   인조화강석블럭</t>
  </si>
  <si>
    <t>형    식</t>
  </si>
  <si>
    <t>No.32</t>
  </si>
  <si>
    <t xml:space="preserve">   벌개제근</t>
  </si>
  <si>
    <t>ZZB800100000</t>
  </si>
  <si>
    <t>QDECCMA</t>
  </si>
  <si>
    <t>방부활생목L1800</t>
  </si>
  <si>
    <t xml:space="preserve">   A-1. 철거공</t>
  </si>
  <si>
    <t>A-4. 시설공</t>
  </si>
  <si>
    <t>QLINC1</t>
  </si>
  <si>
    <t>MST0030</t>
  </si>
  <si>
    <t>MPLA0112</t>
  </si>
  <si>
    <t>MPLA1180</t>
  </si>
  <si>
    <t>F-FUZZB200100000</t>
  </si>
  <si>
    <t>ZARD0060</t>
  </si>
  <si>
    <t>인조화강석블럭</t>
  </si>
  <si>
    <t>물정//</t>
  </si>
  <si>
    <t>숙근샐비어</t>
  </si>
  <si>
    <t xml:space="preserve">   목재가벽A</t>
  </si>
  <si>
    <t xml:space="preserve">본선터널 병렬터널 할증                  </t>
  </si>
  <si>
    <t>M4332041</t>
  </si>
  <si>
    <t>T6</t>
  </si>
  <si>
    <t>A05</t>
  </si>
  <si>
    <t>ZARB1010</t>
  </si>
  <si>
    <t xml:space="preserve">EQ = ( MA(20) + LA(20) + LA(30) + EQ(20) + EQ(40) + EQ(50) + EQ(60) + EQ(70) + EQ(80) + EQ(90) + EQ(110) + EQ(120) + EQ(130) + EQ(140) + EQ(145) ) * 6/100_x000D_
</t>
  </si>
  <si>
    <t xml:space="preserve">   조경석(12목)</t>
  </si>
  <si>
    <t xml:space="preserve">R                                                                                                   </t>
  </si>
  <si>
    <t>T21</t>
  </si>
  <si>
    <t>No.59</t>
  </si>
  <si>
    <t>MPLA1140</t>
  </si>
  <si>
    <t>M0882503</t>
  </si>
  <si>
    <t>No.57</t>
  </si>
  <si>
    <t>ZARD0020</t>
  </si>
  <si>
    <t xml:space="preserve">   덤프운반(15km),조경석</t>
  </si>
  <si>
    <t>QMINC2</t>
  </si>
  <si>
    <t>220</t>
  </si>
  <si>
    <t>식</t>
  </si>
  <si>
    <t>20kg</t>
  </si>
  <si>
    <t>ZARC1130</t>
  </si>
  <si>
    <t>410x510xH750, 침사조+앵글+그레이팅</t>
  </si>
  <si>
    <t>털수염풀</t>
  </si>
  <si>
    <t>ZZB400100000</t>
  </si>
  <si>
    <t xml:space="preserve">   a. 순공사비</t>
  </si>
  <si>
    <t>ZARB1112</t>
  </si>
  <si>
    <t>물자/758/</t>
  </si>
  <si>
    <t>중기야간할증계수</t>
  </si>
  <si>
    <t>170</t>
  </si>
  <si>
    <t>MA-PA-OS12H</t>
  </si>
  <si>
    <t>M-BB-0105</t>
  </si>
  <si>
    <t>환율(엔화)</t>
  </si>
  <si>
    <t>거가/1273/</t>
  </si>
  <si>
    <t>ZZB130200000</t>
  </si>
  <si>
    <t>스카시간판</t>
  </si>
  <si>
    <t>45</t>
  </si>
  <si>
    <t xml:space="preserve">MA = </t>
  </si>
  <si>
    <t>MPLA0090</t>
  </si>
  <si>
    <t>No.53</t>
  </si>
  <si>
    <t>A-6. 기타</t>
  </si>
  <si>
    <t xml:space="preserve">   데크난간</t>
  </si>
  <si>
    <t>130</t>
  </si>
  <si>
    <t>F</t>
  </si>
  <si>
    <t>MPLA1210</t>
  </si>
  <si>
    <t>QLINCC</t>
  </si>
  <si>
    <t xml:space="preserve">PDH4                                                                                                </t>
  </si>
  <si>
    <t>수호초</t>
  </si>
  <si>
    <t>No.76</t>
  </si>
  <si>
    <t>ZARC0060</t>
  </si>
  <si>
    <t>재료비단가소숫점</t>
  </si>
  <si>
    <t xml:space="preserve">JANG_D                                                                                              </t>
  </si>
  <si>
    <t>화강석경계석</t>
  </si>
  <si>
    <t xml:space="preserve">   A-6. 기타</t>
  </si>
  <si>
    <t>12×1220×2440㎜ (1급T-I)</t>
  </si>
  <si>
    <t>60</t>
  </si>
  <si>
    <t>환율(장비가격10만불이상)</t>
  </si>
  <si>
    <t>싸인블록</t>
  </si>
  <si>
    <t>MPLC1010</t>
  </si>
  <si>
    <t>MPLC1010</t>
  </si>
  <si>
    <t>60</t>
  </si>
  <si>
    <t>A-5. 포장공</t>
  </si>
  <si>
    <t xml:space="preserve">   서양측백</t>
  </si>
  <si>
    <t>가정/25373606/</t>
  </si>
  <si>
    <t>115</t>
  </si>
  <si>
    <t>No.38</t>
  </si>
  <si>
    <t>ZARB0006</t>
  </si>
  <si>
    <t xml:space="preserve">LA = LA(20) * 14.3/100_x000D_
</t>
  </si>
  <si>
    <t>ZARC0020</t>
  </si>
  <si>
    <t>1종2급 황색 18ℓ=25㎏</t>
  </si>
  <si>
    <t>ZARB0008</t>
  </si>
  <si>
    <t>No.36</t>
  </si>
  <si>
    <t>MPLA0010</t>
  </si>
  <si>
    <t>MWZA0090</t>
  </si>
  <si>
    <t>가정/23368725/</t>
  </si>
  <si>
    <t xml:space="preserve">                                                                                                    </t>
  </si>
  <si>
    <t>1600x470x440</t>
  </si>
  <si>
    <t>15cm</t>
  </si>
  <si>
    <t>1600x470x440</t>
  </si>
  <si>
    <t>MPLC1050</t>
  </si>
  <si>
    <t>20</t>
  </si>
  <si>
    <t xml:space="preserve">포트  </t>
  </si>
  <si>
    <t>a. 순공사비</t>
  </si>
  <si>
    <t>MPLC1050</t>
  </si>
  <si>
    <t>15cm</t>
  </si>
  <si>
    <t xml:space="preserve">   큰꿩의비름</t>
  </si>
  <si>
    <t>H1.0xW0.4</t>
  </si>
  <si>
    <t xml:space="preserve">   개비온A</t>
  </si>
  <si>
    <t>0</t>
  </si>
  <si>
    <t>M-BB-0120</t>
  </si>
  <si>
    <t>No.78</t>
  </si>
  <si>
    <t>재료비금액소숫점</t>
  </si>
  <si>
    <t xml:space="preserve">   토량개량제</t>
  </si>
  <si>
    <t>No.55</t>
  </si>
  <si>
    <t>재료비할증계수(야간)</t>
  </si>
  <si>
    <t>6치포트x18cm</t>
  </si>
  <si>
    <t>Φ17.5x100</t>
  </si>
  <si>
    <t>가정/25268268/</t>
  </si>
  <si>
    <t>ZARB1240</t>
  </si>
  <si>
    <t>6치포트x18cm</t>
  </si>
  <si>
    <t>Φ17.5x100</t>
  </si>
  <si>
    <t>A001</t>
  </si>
  <si>
    <t>QLINCE</t>
  </si>
  <si>
    <t>환율(IMF특별인출권)</t>
  </si>
  <si>
    <t>F-FUZZA000200000</t>
  </si>
  <si>
    <t>MWZA0110</t>
  </si>
  <si>
    <t>EQ = ( MA(20) + LA(20) + EQ(20) ) * 0.081/100</t>
  </si>
  <si>
    <t>MWZA0110</t>
  </si>
  <si>
    <t>ZZB120100000</t>
  </si>
  <si>
    <t>ZZC000100000</t>
  </si>
  <si>
    <t>A0001</t>
  </si>
  <si>
    <t>ZARB1114</t>
  </si>
  <si>
    <t>A-2. 식재공</t>
  </si>
  <si>
    <t xml:space="preserve">   도급자관급자재대</t>
  </si>
  <si>
    <t>ZARB1200</t>
  </si>
  <si>
    <t>300C</t>
  </si>
  <si>
    <t>A07</t>
  </si>
  <si>
    <t>중기전역변수</t>
  </si>
  <si>
    <t>각   재</t>
  </si>
  <si>
    <t>오일스테인 (페인트)</t>
  </si>
  <si>
    <t xml:space="preserve">   컨츄리가든블록(표준)</t>
  </si>
  <si>
    <t xml:space="preserve">경간  </t>
  </si>
  <si>
    <t xml:space="preserve">EQ = LA(20) * 3.545/100_x000D_
</t>
  </si>
  <si>
    <t>QH2</t>
  </si>
  <si>
    <t>A-3. 우수공</t>
  </si>
  <si>
    <t xml:space="preserve">   퇴 직  공 제 부 금</t>
  </si>
  <si>
    <t>물자/277/</t>
  </si>
  <si>
    <t>No.30</t>
  </si>
  <si>
    <t xml:space="preserve">ZT605010                                                                                            </t>
  </si>
  <si>
    <t>물자/634/</t>
  </si>
  <si>
    <t>치즐</t>
  </si>
  <si>
    <t>QLINC3</t>
  </si>
  <si>
    <t>퍼티</t>
  </si>
  <si>
    <t>W400</t>
  </si>
  <si>
    <t xml:space="preserve">개    </t>
  </si>
  <si>
    <t xml:space="preserve">   우수관</t>
  </si>
  <si>
    <t>A22</t>
  </si>
  <si>
    <t>M-BB-0060</t>
  </si>
  <si>
    <t>QH32</t>
  </si>
  <si>
    <t>외송</t>
  </si>
  <si>
    <t>노임할증계수(일반구간:야간)</t>
  </si>
  <si>
    <t xml:space="preserve">   회양목</t>
  </si>
  <si>
    <t>QDECPMA</t>
  </si>
  <si>
    <t>시간당노임산출계수(일반구간)</t>
  </si>
  <si>
    <t>400x900xT50</t>
  </si>
  <si>
    <t>이형철근</t>
  </si>
  <si>
    <t>가정/25161702/</t>
  </si>
  <si>
    <t>No.70</t>
  </si>
  <si>
    <t>1100x1100</t>
  </si>
  <si>
    <t>400x400xT60</t>
  </si>
  <si>
    <t xml:space="preserve">PDH3                                                                                                </t>
  </si>
  <si>
    <t>단 위</t>
  </si>
  <si>
    <t>F-FUZZB130100000</t>
  </si>
  <si>
    <t>400x400xT60</t>
  </si>
  <si>
    <t xml:space="preserve">㎏    </t>
  </si>
  <si>
    <t>가정/25438592/</t>
  </si>
  <si>
    <t xml:space="preserve">BTR                                                                                                 </t>
  </si>
  <si>
    <t>No.34</t>
  </si>
  <si>
    <t xml:space="preserve">EQ = LA(20) * 2.3/100_x000D_
</t>
  </si>
  <si>
    <t>컨츄리가든블록(캡)</t>
  </si>
  <si>
    <t>부처꽃</t>
  </si>
  <si>
    <t>100000000001</t>
  </si>
  <si>
    <t>모래</t>
  </si>
  <si>
    <t>500x1000xT50</t>
  </si>
  <si>
    <t xml:space="preserve">소비자물가변동율                        </t>
  </si>
  <si>
    <t>2</t>
  </si>
  <si>
    <t>No.74</t>
  </si>
  <si>
    <t>수국(엔드레셔썸머)</t>
  </si>
  <si>
    <t>노임할증계수(일반구간:주야간)</t>
  </si>
  <si>
    <t xml:space="preserve">   채움석(개비온)</t>
  </si>
  <si>
    <t xml:space="preserve">   개비온가벽</t>
  </si>
  <si>
    <t>ZARB1190</t>
  </si>
  <si>
    <t>MPLC0080</t>
  </si>
  <si>
    <t>황금조팝</t>
  </si>
  <si>
    <t>셋트앙카</t>
  </si>
  <si>
    <t>C-2. 도급자관급자재대</t>
  </si>
  <si>
    <t xml:space="preserve">   부  가  가  치  세</t>
  </si>
  <si>
    <t>물자/26/</t>
  </si>
  <si>
    <t>F-FUZZB140100000</t>
  </si>
  <si>
    <t>합    계</t>
  </si>
  <si>
    <t xml:space="preserve">㎥    </t>
  </si>
  <si>
    <t>ZARC1030</t>
  </si>
  <si>
    <t xml:space="preserve">   A-4. 포장공</t>
  </si>
  <si>
    <t xml:space="preserve">   흰말채나무</t>
  </si>
  <si>
    <t>H1.5xW0.5</t>
  </si>
  <si>
    <t>500x700x800,R20이상</t>
  </si>
  <si>
    <t>MWZA0012</t>
  </si>
  <si>
    <t>H1.5xW0.5</t>
  </si>
  <si>
    <t>개비온앉음벽</t>
  </si>
  <si>
    <t>숙근아스타</t>
  </si>
  <si>
    <t>No.51</t>
  </si>
  <si>
    <t>MPLC0040</t>
  </si>
  <si>
    <t>에폭시본드</t>
  </si>
  <si>
    <t>거가/626/</t>
  </si>
  <si>
    <t>수국(바닐라프레이즈)</t>
  </si>
  <si>
    <t xml:space="preserve">   환  경  보  전  비</t>
  </si>
  <si>
    <t>QLINCA</t>
  </si>
  <si>
    <t>숫자</t>
  </si>
  <si>
    <t>물자/71/</t>
  </si>
  <si>
    <t xml:space="preserve">ea    </t>
  </si>
  <si>
    <t>수국(핑크앤로즈)</t>
  </si>
  <si>
    <t>시너</t>
  </si>
  <si>
    <t xml:space="preserve">3공구 장대할증                          </t>
  </si>
  <si>
    <t/>
  </si>
  <si>
    <t xml:space="preserve"> </t>
    <phoneticPr fontId="5" type="noConversion"/>
  </si>
  <si>
    <t>1. 사업명</t>
    <phoneticPr fontId="12" type="noConversion"/>
  </si>
  <si>
    <t>-</t>
    <phoneticPr fontId="12" type="noConversion"/>
  </si>
  <si>
    <t>2. 사업의 목적</t>
    <phoneticPr fontId="12" type="noConversion"/>
  </si>
  <si>
    <t>-</t>
    <phoneticPr fontId="5" type="noConversion"/>
  </si>
  <si>
    <t>노후화된 시설정비와 환경개선으로 시민들에게 쾌적한 휴식을 줄 수 있는 공간 제공</t>
    <phoneticPr fontId="5" type="noConversion"/>
  </si>
  <si>
    <t>3. 사업의 위치 및 범위</t>
    <phoneticPr fontId="12" type="noConversion"/>
  </si>
  <si>
    <t xml:space="preserve"> </t>
    <phoneticPr fontId="12" type="noConversion"/>
  </si>
  <si>
    <t>1)</t>
    <phoneticPr fontId="12" type="noConversion"/>
  </si>
  <si>
    <t>위치: 경기도 안양시 동안구 동편로 일대(동편마을 해오름길)</t>
    <phoneticPr fontId="12" type="noConversion"/>
  </si>
  <si>
    <t>2)</t>
    <phoneticPr fontId="12" type="noConversion"/>
  </si>
  <si>
    <t>사업년도 : 2024년</t>
    <phoneticPr fontId="12" type="noConversion"/>
  </si>
  <si>
    <t>4. 공 사 기 간</t>
    <phoneticPr fontId="12" type="noConversion"/>
  </si>
  <si>
    <t>본 공사는 착공일로부터 90일로 한다.</t>
    <phoneticPr fontId="12" type="noConversion"/>
  </si>
  <si>
    <t>5. 설계변경조건</t>
    <phoneticPr fontId="12" type="noConversion"/>
  </si>
  <si>
    <t>1)</t>
    <phoneticPr fontId="12" type="noConversion"/>
  </si>
  <si>
    <t>본 공사는 설계당시 수집된 자료에 의하여 설계한 것인바 조사가 불가능한 부분 및 조사후 변경된 사항에 대해서는 시공시 실정에 맞추어 변경</t>
    <phoneticPr fontId="12" type="noConversion"/>
  </si>
  <si>
    <t xml:space="preserve">2) </t>
    <phoneticPr fontId="12" type="noConversion"/>
  </si>
  <si>
    <t>골재원 및 토취장의 위치 및 운반거리등이 변경될 경우</t>
    <phoneticPr fontId="12" type="noConversion"/>
  </si>
  <si>
    <t xml:space="preserve">3) </t>
    <phoneticPr fontId="12" type="noConversion"/>
  </si>
  <si>
    <t xml:space="preserve">연평균 강우일보다 많은 강우일로 인하여 공사진행에 현저한 지장을 주거나 관급자재의 공급지연으로 공사에 지장을 주었다고 인정될 경우에는 상당하는 </t>
    <phoneticPr fontId="12" type="noConversion"/>
  </si>
  <si>
    <t>기일 만큼 연기 할 수 있다</t>
    <phoneticPr fontId="12" type="noConversion"/>
  </si>
  <si>
    <t>4)</t>
    <phoneticPr fontId="12" type="noConversion"/>
  </si>
  <si>
    <t>공법이 변경될 경우</t>
    <phoneticPr fontId="12" type="noConversion"/>
  </si>
  <si>
    <t>5)</t>
    <phoneticPr fontId="12" type="noConversion"/>
  </si>
  <si>
    <t>천재지변으로 인하여 설계변경이 불가피한 경우</t>
    <phoneticPr fontId="12" type="noConversion"/>
  </si>
  <si>
    <t>6)</t>
    <phoneticPr fontId="12" type="noConversion"/>
  </si>
  <si>
    <t>본 공사 시공중 관의 형편상 설계변경이 불가피한 경우</t>
    <phoneticPr fontId="12" type="noConversion"/>
  </si>
  <si>
    <t>예   정   공   정   표</t>
    <phoneticPr fontId="12" type="noConversion"/>
  </si>
  <si>
    <t>■ 공사명 :</t>
    <phoneticPr fontId="12" type="noConversion"/>
  </si>
  <si>
    <t>공   종</t>
    <phoneticPr fontId="12" type="noConversion"/>
  </si>
  <si>
    <t>공종율</t>
    <phoneticPr fontId="12" type="noConversion"/>
  </si>
  <si>
    <t>공 사 기 간 (90일)</t>
    <phoneticPr fontId="12" type="noConversion"/>
  </si>
  <si>
    <t>비  고</t>
    <phoneticPr fontId="12" type="noConversion"/>
  </si>
  <si>
    <t>공사준비</t>
    <phoneticPr fontId="12" type="noConversion"/>
  </si>
  <si>
    <t>철거공</t>
    <phoneticPr fontId="5" type="noConversion"/>
  </si>
  <si>
    <t>식재공</t>
    <phoneticPr fontId="5" type="noConversion"/>
  </si>
  <si>
    <t>시설물공</t>
    <phoneticPr fontId="5" type="noConversion"/>
  </si>
  <si>
    <t>공사정리</t>
    <phoneticPr fontId="12" type="noConversion"/>
  </si>
  <si>
    <t>계</t>
    <phoneticPr fontId="12" type="noConversion"/>
  </si>
  <si>
    <t xml:space="preserve"> </t>
    <phoneticPr fontId="5" type="noConversion"/>
  </si>
  <si>
    <t>공 사 비 원 가 계 산 서</t>
    <phoneticPr fontId="12" type="noConversion"/>
  </si>
  <si>
    <t>(공사기간 : 90일)</t>
    <phoneticPr fontId="5" type="noConversion"/>
  </si>
  <si>
    <t>비목</t>
    <phoneticPr fontId="12" type="noConversion"/>
  </si>
  <si>
    <t>구분</t>
    <phoneticPr fontId="12" type="noConversion"/>
  </si>
  <si>
    <t>산출근거</t>
    <phoneticPr fontId="12" type="noConversion"/>
  </si>
  <si>
    <t>금          액</t>
    <phoneticPr fontId="12" type="noConversion"/>
  </si>
  <si>
    <t>비고</t>
    <phoneticPr fontId="12" type="noConversion"/>
  </si>
  <si>
    <t>재료비</t>
    <phoneticPr fontId="5" type="noConversion"/>
  </si>
  <si>
    <t>A1</t>
    <phoneticPr fontId="12" type="noConversion"/>
  </si>
  <si>
    <t>직접재료비</t>
    <phoneticPr fontId="12" type="noConversion"/>
  </si>
  <si>
    <t>A2</t>
    <phoneticPr fontId="12" type="noConversion"/>
  </si>
  <si>
    <t>간접재료비</t>
    <phoneticPr fontId="12" type="noConversion"/>
  </si>
  <si>
    <t>A</t>
    <phoneticPr fontId="12" type="noConversion"/>
  </si>
  <si>
    <t>소계</t>
    <phoneticPr fontId="12" type="noConversion"/>
  </si>
  <si>
    <t>(A1+A2)</t>
    <phoneticPr fontId="12" type="noConversion"/>
  </si>
  <si>
    <t>노무비</t>
    <phoneticPr fontId="12" type="noConversion"/>
  </si>
  <si>
    <t>B1</t>
    <phoneticPr fontId="12" type="noConversion"/>
  </si>
  <si>
    <t>직접노무비</t>
    <phoneticPr fontId="12" type="noConversion"/>
  </si>
  <si>
    <t>B2</t>
    <phoneticPr fontId="12" type="noConversion"/>
  </si>
  <si>
    <t>간접노무비</t>
    <phoneticPr fontId="12" type="noConversion"/>
  </si>
  <si>
    <t>*</t>
    <phoneticPr fontId="12" type="noConversion"/>
  </si>
  <si>
    <t>%</t>
    <phoneticPr fontId="12" type="noConversion"/>
  </si>
  <si>
    <t>(B1)*14.3%</t>
    <phoneticPr fontId="12" type="noConversion"/>
  </si>
  <si>
    <t>B</t>
    <phoneticPr fontId="12" type="noConversion"/>
  </si>
  <si>
    <t>(B1+B2)</t>
    <phoneticPr fontId="12" type="noConversion"/>
  </si>
  <si>
    <t>경비</t>
    <phoneticPr fontId="12" type="noConversion"/>
  </si>
  <si>
    <t>C1</t>
    <phoneticPr fontId="12" type="noConversion"/>
  </si>
  <si>
    <t>직접경비</t>
    <phoneticPr fontId="12" type="noConversion"/>
  </si>
  <si>
    <t>C</t>
    <phoneticPr fontId="12" type="noConversion"/>
  </si>
  <si>
    <t>(C1)</t>
    <phoneticPr fontId="12" type="noConversion"/>
  </si>
  <si>
    <t>D1</t>
    <phoneticPr fontId="12" type="noConversion"/>
  </si>
  <si>
    <t>산재보험료</t>
    <phoneticPr fontId="12" type="noConversion"/>
  </si>
  <si>
    <t>(B)*3.56%</t>
    <phoneticPr fontId="12" type="noConversion"/>
  </si>
  <si>
    <t>D2</t>
    <phoneticPr fontId="5" type="noConversion"/>
  </si>
  <si>
    <t>산업안전보건관리비(반영)</t>
    <phoneticPr fontId="5" type="noConversion"/>
  </si>
  <si>
    <t>(A+B1)*1.85*1.2</t>
    <phoneticPr fontId="7" type="noConversion"/>
  </si>
  <si>
    <t>산업안전보건관리비(미반영)</t>
    <phoneticPr fontId="5" type="noConversion"/>
  </si>
  <si>
    <t>%</t>
    <phoneticPr fontId="12" type="noConversion"/>
  </si>
  <si>
    <t>(A+B1+N)*1.85</t>
    <phoneticPr fontId="7" type="noConversion"/>
  </si>
  <si>
    <t>D3</t>
    <phoneticPr fontId="7" type="noConversion"/>
  </si>
  <si>
    <t>고용보험료</t>
    <phoneticPr fontId="5" type="noConversion"/>
  </si>
  <si>
    <t>(B)*1.01%</t>
    <phoneticPr fontId="12" type="noConversion"/>
  </si>
  <si>
    <t>D4</t>
    <phoneticPr fontId="7" type="noConversion"/>
  </si>
  <si>
    <t>기타경비</t>
    <phoneticPr fontId="5" type="noConversion"/>
  </si>
  <si>
    <t>(A+B)*5.5%</t>
    <phoneticPr fontId="12" type="noConversion"/>
  </si>
  <si>
    <t>D5</t>
  </si>
  <si>
    <t>환경보전비</t>
    <phoneticPr fontId="5" type="noConversion"/>
  </si>
  <si>
    <t>(A1+B1+C)*0.3%</t>
    <phoneticPr fontId="12" type="noConversion"/>
  </si>
  <si>
    <t>D6</t>
  </si>
  <si>
    <t>건강보험료</t>
    <phoneticPr fontId="12" type="noConversion"/>
  </si>
  <si>
    <t>(B1)*3.545%</t>
    <phoneticPr fontId="12" type="noConversion"/>
  </si>
  <si>
    <t>D7</t>
  </si>
  <si>
    <t>연금보험료</t>
    <phoneticPr fontId="12" type="noConversion"/>
  </si>
  <si>
    <t>(B1)*4.5%</t>
    <phoneticPr fontId="12" type="noConversion"/>
  </si>
  <si>
    <t>D8</t>
  </si>
  <si>
    <t>노인장기요양보험료</t>
    <phoneticPr fontId="12" type="noConversion"/>
  </si>
  <si>
    <t>(D7)*12.95%</t>
    <phoneticPr fontId="12" type="noConversion"/>
  </si>
  <si>
    <t>D9</t>
  </si>
  <si>
    <t>건설기계대여대금지급보증서발급비</t>
    <phoneticPr fontId="5" type="noConversion"/>
  </si>
  <si>
    <t>(A1+B1+C)*0.18%</t>
    <phoneticPr fontId="12" type="noConversion"/>
  </si>
  <si>
    <t>D10</t>
  </si>
  <si>
    <t>건설하도급대급지급보증서발급수수료</t>
    <phoneticPr fontId="7" type="noConversion"/>
  </si>
  <si>
    <t>*</t>
    <phoneticPr fontId="12" type="noConversion"/>
  </si>
  <si>
    <t>(A1+B1+C)*0.081%</t>
    <phoneticPr fontId="12" type="noConversion"/>
  </si>
  <si>
    <t>D11</t>
  </si>
  <si>
    <t>퇴직공제부금</t>
    <phoneticPr fontId="12" type="noConversion"/>
  </si>
  <si>
    <t>D</t>
    <phoneticPr fontId="12" type="noConversion"/>
  </si>
  <si>
    <t>소   계</t>
    <phoneticPr fontId="12" type="noConversion"/>
  </si>
  <si>
    <t>(D1+D2+~+D10+D12)</t>
    <phoneticPr fontId="12" type="noConversion"/>
  </si>
  <si>
    <t>E. 합 계</t>
    <phoneticPr fontId="12" type="noConversion"/>
  </si>
  <si>
    <t>(A+B+C+D)</t>
    <phoneticPr fontId="12" type="noConversion"/>
  </si>
  <si>
    <t>F. 일반관리비</t>
    <phoneticPr fontId="12" type="noConversion"/>
  </si>
  <si>
    <t>(E)*6.0%</t>
    <phoneticPr fontId="12" type="noConversion"/>
  </si>
  <si>
    <t>G. 이 윤</t>
    <phoneticPr fontId="12" type="noConversion"/>
  </si>
  <si>
    <t>%</t>
    <phoneticPr fontId="5" type="noConversion"/>
  </si>
  <si>
    <t>(B+C+D+F)*15.0%이내</t>
    <phoneticPr fontId="12" type="noConversion"/>
  </si>
  <si>
    <t>H.총원가</t>
    <phoneticPr fontId="12" type="noConversion"/>
  </si>
  <si>
    <t>(E+F+G)</t>
    <phoneticPr fontId="7" type="noConversion"/>
  </si>
  <si>
    <t>L. 공급가액</t>
    <phoneticPr fontId="12" type="noConversion"/>
  </si>
  <si>
    <t>(H+K)</t>
    <phoneticPr fontId="12" type="noConversion"/>
  </si>
  <si>
    <t>M. 부가가치세</t>
    <phoneticPr fontId="12" type="noConversion"/>
  </si>
  <si>
    <t>(L)*10.0%</t>
    <phoneticPr fontId="12" type="noConversion"/>
  </si>
  <si>
    <t>N. 도급공사비</t>
    <phoneticPr fontId="12" type="noConversion"/>
  </si>
  <si>
    <t>(L+M)</t>
    <phoneticPr fontId="7" type="noConversion"/>
  </si>
  <si>
    <t>O. 관급자 관급자재대</t>
    <phoneticPr fontId="12" type="noConversion"/>
  </si>
  <si>
    <t>P. 도급자 관급자재대</t>
    <phoneticPr fontId="12" type="noConversion"/>
  </si>
  <si>
    <t>Q. 총공사비</t>
    <phoneticPr fontId="12" type="noConversion"/>
  </si>
  <si>
    <t>(N+O+P)</t>
    <phoneticPr fontId="12" type="noConversion"/>
  </si>
  <si>
    <t>동편마을 해오름길 경관개선 공사</t>
  </si>
  <si>
    <t>동편마을 해오름길 경관개선 공사</t>
    <phoneticPr fontId="3" type="noConversion"/>
  </si>
  <si>
    <t>재료+직노+도급자관급</t>
    <phoneticPr fontId="3" type="noConversion"/>
  </si>
  <si>
    <t>재료+직노</t>
    <phoneticPr fontId="3" type="noConversion"/>
  </si>
  <si>
    <t>직접노무비</t>
    <phoneticPr fontId="3" type="noConversion"/>
  </si>
  <si>
    <t>직접노무비</t>
    <phoneticPr fontId="3" type="noConversion"/>
  </si>
  <si>
    <t>건강보험료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</si>
</sst>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General;\-General\,&quot;&quot;;@"/>
    <numFmt numFmtId="177" formatCode="#,###.000;\-#,###.000;&quot;&quot;;@"/>
    <numFmt numFmtId="178" formatCode="#,###;\-#,###;&quot;&quot;;@"/>
    <numFmt numFmtId="179" formatCode="#,##0_ "/>
    <numFmt numFmtId="180" formatCode="_-* #,##0.000_-;\-* #,##0.000_-;_-* &quot;-&quot;_-;_-@_-"/>
    <numFmt numFmtId="181" formatCode="_-* #,##0.0_-;\-* #,##0.0_-;_-* &quot;-&quot;_-;_-@_-"/>
    <numFmt numFmtId="182" formatCode="_-* #,##0.00_-;\-* #,##0.00_-;_-* &quot;-&quot;_-;_-@_-"/>
    <numFmt numFmtId="183" formatCode="_(* #,##0.00_);_(* \(#,##0.00\);_(* &quot;-&quot;??_);_(@_)"/>
    <numFmt numFmtId="184" formatCode="_(* #,##0_);_(* \(#,##0\);_(* &quot;-&quot;??_);_(@_)"/>
    <numFmt numFmtId="185" formatCode="#,##0.000000_ "/>
  </numFmts>
  <fonts count="30">
    <font>
      <sz val="8"/>
      <color indexed="8"/>
      <name val="굴림"/>
      <family val="2"/>
      <charset val="129"/>
    </font>
    <font>
      <sz val="8"/>
      <color indexed="22"/>
      <name val="굴림"/>
      <family val="2"/>
      <charset val="129"/>
    </font>
    <font>
      <u/>
      <sz val="8"/>
      <color indexed="30"/>
      <name val="굴림"/>
      <family val="2"/>
      <charset val="129"/>
    </font>
    <font>
      <sz val="8"/>
      <name val="굴림"/>
      <family val="2"/>
      <charset val="129"/>
    </font>
    <font>
      <sz val="10"/>
      <name val="Arial"/>
      <family val="2"/>
    </font>
    <font>
      <sz val="8"/>
      <name val="굴림체"/>
      <family val="3"/>
      <charset val="129"/>
    </font>
    <font>
      <b/>
      <sz val="10"/>
      <name val="맑은 고딕"/>
      <family val="3"/>
      <charset val="129"/>
    </font>
    <font>
      <sz val="8"/>
      <name val="굴림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돋움"/>
      <family val="3"/>
      <charset val="129"/>
    </font>
    <font>
      <sz val="6.7"/>
      <name val="HY울릉도L"/>
      <family val="1"/>
      <charset val="129"/>
    </font>
    <font>
      <sz val="11"/>
      <name val="HY울릉도L"/>
      <family val="1"/>
      <charset val="129"/>
    </font>
    <font>
      <sz val="9"/>
      <name val="맑은 고딕"/>
      <family val="3"/>
      <charset val="129"/>
    </font>
    <font>
      <sz val="9"/>
      <name val="굴림"/>
      <family val="3"/>
      <charset val="129"/>
    </font>
    <font>
      <b/>
      <sz val="16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7"/>
      <name val="맑은 고딕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7"/>
        <bgColor indexed="9"/>
      </patternFill>
    </fill>
    <fill>
      <patternFill patternType="lightGray">
        <bgColor theme="0" tint="-4.9989318521683403E-2"/>
      </patternFill>
    </fill>
    <fill>
      <patternFill patternType="solid">
        <fgColor indexed="65"/>
        <bgColor indexed="64"/>
      </patternFill>
    </fill>
    <fill>
      <patternFill patternType="lightGray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4" fillId="0" borderId="0"/>
    <xf numFmtId="0" fontId="13" fillId="0" borderId="0">
      <alignment vertical="center"/>
    </xf>
    <xf numFmtId="0" fontId="11" fillId="0" borderId="0"/>
    <xf numFmtId="41" fontId="22" fillId="0" borderId="0" applyFont="0" applyFill="0" applyBorder="0" applyAlignment="0" applyProtection="0">
      <alignment vertical="center"/>
    </xf>
    <xf numFmtId="0" fontId="4" fillId="0" borderId="0"/>
    <xf numFmtId="41" fontId="11" fillId="0" borderId="0" applyFont="0" applyFill="0" applyBorder="0" applyAlignment="0" applyProtection="0"/>
    <xf numFmtId="183" fontId="22" fillId="0" borderId="0"/>
    <xf numFmtId="9" fontId="22" fillId="0" borderId="0"/>
  </cellStyleXfs>
  <cellXfs count="204">
    <xf numFmtId="0" fontId="0" fillId="0" borderId="0" xfId="0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6" xfId="0" applyNumberFormat="1" applyBorder="1" applyAlignment="1">
      <alignment vertical="center"/>
    </xf>
    <xf numFmtId="176" fontId="0" fillId="0" borderId="7" xfId="0" applyNumberFormat="1" applyBorder="1" applyAlignment="1">
      <alignment vertical="center"/>
    </xf>
    <xf numFmtId="176" fontId="0" fillId="0" borderId="8" xfId="0" applyNumberFormat="1" applyBorder="1" applyAlignment="1">
      <alignment vertical="center"/>
    </xf>
    <xf numFmtId="176" fontId="0" fillId="0" borderId="9" xfId="0" applyNumberFormat="1" applyBorder="1" applyAlignment="1">
      <alignment vertical="center"/>
    </xf>
    <xf numFmtId="176" fontId="0" fillId="4" borderId="10" xfId="0" applyNumberFormat="1" applyFill="1" applyBorder="1" applyAlignment="1">
      <alignment horizontal="center" vertical="center"/>
    </xf>
    <xf numFmtId="176" fontId="0" fillId="4" borderId="11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 wrapText="1"/>
    </xf>
    <xf numFmtId="176" fontId="0" fillId="0" borderId="6" xfId="0" applyNumberFormat="1" applyBorder="1" applyAlignment="1">
      <alignment vertical="center" wrapText="1"/>
    </xf>
    <xf numFmtId="176" fontId="0" fillId="0" borderId="9" xfId="0" applyNumberFormat="1" applyBorder="1" applyAlignment="1">
      <alignment vertical="center" wrapText="1"/>
    </xf>
    <xf numFmtId="176" fontId="0" fillId="4" borderId="1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8" xfId="0" applyNumberFormat="1" applyBorder="1" applyAlignment="1">
      <alignment vertical="center" wrapText="1"/>
    </xf>
    <xf numFmtId="177" fontId="0" fillId="0" borderId="1" xfId="0" applyNumberFormat="1" applyBorder="1" applyAlignment="1">
      <alignment vertical="center"/>
    </xf>
    <xf numFmtId="177" fontId="0" fillId="0" borderId="8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shrinkToFit="1"/>
    </xf>
    <xf numFmtId="176" fontId="0" fillId="0" borderId="1" xfId="0" applyNumberFormat="1" applyBorder="1" applyAlignment="1">
      <alignment vertical="center" shrinkToFit="1"/>
    </xf>
    <xf numFmtId="178" fontId="0" fillId="0" borderId="1" xfId="0" applyNumberFormat="1" applyBorder="1" applyAlignment="1">
      <alignment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0" fillId="0" borderId="0" xfId="0" applyBorder="1" applyAlignment="1">
      <alignment shrinkToFit="1"/>
    </xf>
    <xf numFmtId="176" fontId="0" fillId="0" borderId="4" xfId="0" applyNumberFormat="1" applyBorder="1" applyAlignment="1">
      <alignment vertical="center" shrinkToFit="1"/>
    </xf>
    <xf numFmtId="178" fontId="0" fillId="0" borderId="4" xfId="0" applyNumberFormat="1" applyBorder="1" applyAlignment="1">
      <alignment vertical="center" shrinkToFit="1"/>
    </xf>
    <xf numFmtId="176" fontId="0" fillId="4" borderId="1" xfId="0" applyNumberFormat="1" applyFill="1" applyBorder="1" applyAlignment="1">
      <alignment horizontal="center" vertical="center" shrinkToFit="1"/>
    </xf>
    <xf numFmtId="0" fontId="9" fillId="0" borderId="0" xfId="2" applyFont="1" applyAlignment="1"/>
    <xf numFmtId="0" fontId="14" fillId="0" borderId="0" xfId="2" applyFont="1" applyAlignment="1"/>
    <xf numFmtId="0" fontId="13" fillId="0" borderId="0" xfId="2" applyAlignment="1"/>
    <xf numFmtId="0" fontId="8" fillId="0" borderId="0" xfId="2" applyFont="1" applyAlignment="1"/>
    <xf numFmtId="0" fontId="15" fillId="0" borderId="0" xfId="2" applyFont="1" applyAlignment="1">
      <alignment horizontal="center"/>
    </xf>
    <xf numFmtId="0" fontId="15" fillId="0" borderId="0" xfId="2" applyFont="1" applyAlignment="1"/>
    <xf numFmtId="0" fontId="16" fillId="0" borderId="0" xfId="2" applyFont="1" applyAlignment="1"/>
    <xf numFmtId="0" fontId="15" fillId="0" borderId="0" xfId="2" applyFont="1" applyAlignment="1">
      <alignment vertical="center"/>
    </xf>
    <xf numFmtId="0" fontId="17" fillId="0" borderId="0" xfId="2" applyFont="1" applyAlignment="1"/>
    <xf numFmtId="0" fontId="18" fillId="0" borderId="0" xfId="2" applyFont="1" applyAlignment="1"/>
    <xf numFmtId="0" fontId="15" fillId="0" borderId="0" xfId="2" quotePrefix="1" applyFont="1" applyAlignment="1"/>
    <xf numFmtId="0" fontId="14" fillId="0" borderId="0" xfId="2" quotePrefix="1" applyFont="1" applyAlignment="1"/>
    <xf numFmtId="0" fontId="10" fillId="0" borderId="0" xfId="2" applyFont="1" applyAlignment="1">
      <alignment horizontal="center" vertical="center"/>
    </xf>
    <xf numFmtId="3" fontId="19" fillId="0" borderId="0" xfId="2" applyNumberFormat="1" applyFont="1" applyAlignment="1">
      <alignment horizontal="right" vertical="center"/>
    </xf>
    <xf numFmtId="0" fontId="19" fillId="0" borderId="19" xfId="2" applyFont="1" applyBorder="1" applyAlignment="1">
      <alignment horizontal="left" vertical="center"/>
    </xf>
    <xf numFmtId="0" fontId="19" fillId="0" borderId="0" xfId="2" applyFont="1" applyBorder="1" applyAlignment="1">
      <alignment horizontal="left" vertical="center"/>
    </xf>
    <xf numFmtId="0" fontId="19" fillId="0" borderId="0" xfId="2" applyFont="1" applyAlignment="1"/>
    <xf numFmtId="0" fontId="19" fillId="0" borderId="27" xfId="2" applyFont="1" applyBorder="1" applyAlignment="1">
      <alignment horizontal="center" vertical="center"/>
    </xf>
    <xf numFmtId="0" fontId="19" fillId="0" borderId="29" xfId="2" applyFont="1" applyBorder="1" applyAlignment="1">
      <alignment horizontal="center" vertical="center"/>
    </xf>
    <xf numFmtId="9" fontId="19" fillId="0" borderId="30" xfId="2" applyNumberFormat="1" applyFont="1" applyBorder="1" applyAlignment="1">
      <alignment horizontal="center" vertical="center"/>
    </xf>
    <xf numFmtId="9" fontId="19" fillId="5" borderId="31" xfId="2" applyNumberFormat="1" applyFont="1" applyFill="1" applyBorder="1" applyAlignment="1">
      <alignment horizontal="center" vertical="center"/>
    </xf>
    <xf numFmtId="9" fontId="19" fillId="6" borderId="32" xfId="2" applyNumberFormat="1" applyFont="1" applyFill="1" applyBorder="1" applyAlignment="1">
      <alignment horizontal="center" vertical="center"/>
    </xf>
    <xf numFmtId="9" fontId="19" fillId="6" borderId="33" xfId="2" applyNumberFormat="1" applyFont="1" applyFill="1" applyBorder="1" applyAlignment="1">
      <alignment horizontal="center" vertical="center"/>
    </xf>
    <xf numFmtId="9" fontId="19" fillId="7" borderId="34" xfId="2" applyNumberFormat="1" applyFont="1" applyFill="1" applyBorder="1" applyAlignment="1">
      <alignment horizontal="center" vertical="center"/>
    </xf>
    <xf numFmtId="9" fontId="19" fillId="6" borderId="34" xfId="2" applyNumberFormat="1" applyFont="1" applyFill="1" applyBorder="1" applyAlignment="1">
      <alignment horizontal="center" vertical="center"/>
    </xf>
    <xf numFmtId="9" fontId="19" fillId="0" borderId="34" xfId="2" applyNumberFormat="1" applyFont="1" applyFill="1" applyBorder="1" applyAlignment="1">
      <alignment horizontal="center" vertical="center"/>
    </xf>
    <xf numFmtId="0" fontId="19" fillId="0" borderId="35" xfId="2" applyFont="1" applyBorder="1" applyAlignment="1">
      <alignment horizontal="center" vertical="center"/>
    </xf>
    <xf numFmtId="9" fontId="19" fillId="6" borderId="36" xfId="2" applyNumberFormat="1" applyFont="1" applyFill="1" applyBorder="1" applyAlignment="1">
      <alignment horizontal="center" vertical="center"/>
    </xf>
    <xf numFmtId="0" fontId="19" fillId="0" borderId="25" xfId="2" applyFont="1" applyBorder="1" applyAlignment="1">
      <alignment horizontal="center" vertical="center"/>
    </xf>
    <xf numFmtId="9" fontId="19" fillId="0" borderId="37" xfId="2" applyNumberFormat="1" applyFont="1" applyBorder="1" applyAlignment="1">
      <alignment horizontal="center" vertical="center"/>
    </xf>
    <xf numFmtId="9" fontId="19" fillId="0" borderId="38" xfId="2" applyNumberFormat="1" applyFont="1" applyBorder="1" applyAlignment="1">
      <alignment horizontal="center" vertical="center"/>
    </xf>
    <xf numFmtId="9" fontId="19" fillId="0" borderId="39" xfId="2" applyNumberFormat="1" applyFont="1" applyBorder="1" applyAlignment="1">
      <alignment horizontal="center" vertical="center"/>
    </xf>
    <xf numFmtId="9" fontId="19" fillId="0" borderId="40" xfId="2" applyNumberFormat="1" applyFont="1" applyBorder="1" applyAlignment="1">
      <alignment horizontal="center" vertical="center"/>
    </xf>
    <xf numFmtId="0" fontId="20" fillId="0" borderId="0" xfId="2" applyFont="1" applyBorder="1" applyAlignment="1">
      <alignment horizontal="center" vertical="center"/>
    </xf>
    <xf numFmtId="9" fontId="20" fillId="0" borderId="0" xfId="2" applyNumberFormat="1" applyFont="1" applyBorder="1" applyAlignment="1">
      <alignment horizontal="center" vertical="center"/>
    </xf>
    <xf numFmtId="0" fontId="13" fillId="0" borderId="0" xfId="2" applyAlignment="1">
      <alignment horizontal="center" vertical="center"/>
    </xf>
    <xf numFmtId="0" fontId="13" fillId="0" borderId="0" xfId="2" quotePrefix="1" applyAlignment="1">
      <alignment horizontal="center" vertical="center"/>
    </xf>
    <xf numFmtId="0" fontId="8" fillId="0" borderId="0" xfId="3" applyFont="1" applyAlignment="1">
      <alignment vertical="center"/>
    </xf>
    <xf numFmtId="41" fontId="8" fillId="0" borderId="0" xfId="4" applyFont="1" applyAlignment="1">
      <alignment vertical="center"/>
    </xf>
    <xf numFmtId="0" fontId="23" fillId="0" borderId="0" xfId="3" applyFont="1"/>
    <xf numFmtId="179" fontId="6" fillId="0" borderId="0" xfId="3" applyNumberFormat="1" applyFont="1" applyAlignment="1">
      <alignment horizontal="right" vertical="center"/>
    </xf>
    <xf numFmtId="179" fontId="6" fillId="0" borderId="0" xfId="3" applyNumberFormat="1" applyFont="1" applyAlignment="1">
      <alignment horizontal="center" vertical="center"/>
    </xf>
    <xf numFmtId="0" fontId="24" fillId="0" borderId="0" xfId="5" applyFont="1" applyAlignment="1">
      <alignment horizontal="right"/>
    </xf>
    <xf numFmtId="0" fontId="6" fillId="0" borderId="0" xfId="3" applyFont="1" applyAlignment="1">
      <alignment horizontal="left" vertical="center"/>
    </xf>
    <xf numFmtId="0" fontId="6" fillId="0" borderId="0" xfId="3" applyFont="1" applyAlignment="1">
      <alignment vertical="center"/>
    </xf>
    <xf numFmtId="41" fontId="6" fillId="0" borderId="0" xfId="4" applyFont="1" applyAlignment="1">
      <alignment vertical="center"/>
    </xf>
    <xf numFmtId="179" fontId="25" fillId="8" borderId="1" xfId="3" applyNumberFormat="1" applyFont="1" applyFill="1" applyBorder="1" applyAlignment="1">
      <alignment horizontal="center" vertical="center"/>
    </xf>
    <xf numFmtId="0" fontId="8" fillId="0" borderId="0" xfId="3" applyFont="1" applyAlignment="1">
      <alignment horizontal="center" vertical="center"/>
    </xf>
    <xf numFmtId="41" fontId="8" fillId="0" borderId="0" xfId="4" applyFont="1" applyAlignment="1">
      <alignment horizontal="center" vertical="center"/>
    </xf>
    <xf numFmtId="0" fontId="26" fillId="0" borderId="16" xfId="6" applyNumberFormat="1" applyFont="1" applyBorder="1" applyAlignment="1">
      <alignment vertical="center" wrapText="1"/>
    </xf>
    <xf numFmtId="41" fontId="24" fillId="0" borderId="1" xfId="3" applyNumberFormat="1" applyFont="1" applyBorder="1" applyAlignment="1">
      <alignment horizontal="center" vertical="center"/>
    </xf>
    <xf numFmtId="41" fontId="24" fillId="0" borderId="1" xfId="3" applyNumberFormat="1" applyFont="1" applyBorder="1" applyAlignment="1">
      <alignment horizontal="left" vertical="center"/>
    </xf>
    <xf numFmtId="41" fontId="24" fillId="0" borderId="17" xfId="3" applyNumberFormat="1" applyFont="1" applyBorder="1" applyAlignment="1">
      <alignment horizontal="center" vertical="center"/>
    </xf>
    <xf numFmtId="41" fontId="24" fillId="0" borderId="2" xfId="3" applyNumberFormat="1" applyFont="1" applyBorder="1" applyAlignment="1">
      <alignment horizontal="center" vertical="center"/>
    </xf>
    <xf numFmtId="179" fontId="24" fillId="0" borderId="1" xfId="3" applyNumberFormat="1" applyFont="1" applyBorder="1" applyAlignment="1">
      <alignment horizontal="right" vertical="center"/>
    </xf>
    <xf numFmtId="41" fontId="19" fillId="0" borderId="0" xfId="3" applyNumberFormat="1" applyFont="1" applyAlignment="1">
      <alignment vertical="center"/>
    </xf>
    <xf numFmtId="0" fontId="26" fillId="0" borderId="3" xfId="6" applyNumberFormat="1" applyFont="1" applyBorder="1" applyAlignment="1">
      <alignment vertical="center" wrapText="1"/>
    </xf>
    <xf numFmtId="41" fontId="25" fillId="0" borderId="1" xfId="3" applyNumberFormat="1" applyFont="1" applyBorder="1" applyAlignment="1">
      <alignment horizontal="center" vertical="center"/>
    </xf>
    <xf numFmtId="41" fontId="25" fillId="0" borderId="1" xfId="3" applyNumberFormat="1" applyFont="1" applyBorder="1" applyAlignment="1">
      <alignment horizontal="left" vertical="center"/>
    </xf>
    <xf numFmtId="41" fontId="25" fillId="0" borderId="17" xfId="3" applyNumberFormat="1" applyFont="1" applyBorder="1" applyAlignment="1">
      <alignment horizontal="center" vertical="center"/>
    </xf>
    <xf numFmtId="41" fontId="25" fillId="0" borderId="2" xfId="3" applyNumberFormat="1" applyFont="1" applyBorder="1" applyAlignment="1">
      <alignment horizontal="center" vertical="center"/>
    </xf>
    <xf numFmtId="179" fontId="25" fillId="0" borderId="1" xfId="3" applyNumberFormat="1" applyFont="1" applyBorder="1" applyAlignment="1">
      <alignment horizontal="right" vertical="center"/>
    </xf>
    <xf numFmtId="41" fontId="23" fillId="0" borderId="0" xfId="3" applyNumberFormat="1" applyFont="1" applyAlignment="1">
      <alignment vertical="center"/>
    </xf>
    <xf numFmtId="43" fontId="19" fillId="0" borderId="0" xfId="3" applyNumberFormat="1" applyFont="1" applyAlignment="1">
      <alignment vertical="center"/>
    </xf>
    <xf numFmtId="180" fontId="24" fillId="0" borderId="2" xfId="3" applyNumberFormat="1" applyFont="1" applyBorder="1" applyAlignment="1">
      <alignment horizontal="center" vertical="center"/>
    </xf>
    <xf numFmtId="181" fontId="24" fillId="0" borderId="2" xfId="3" applyNumberFormat="1" applyFont="1" applyBorder="1" applyAlignment="1">
      <alignment horizontal="center" vertical="center"/>
    </xf>
    <xf numFmtId="179" fontId="24" fillId="0" borderId="1" xfId="3" applyNumberFormat="1" applyFont="1" applyFill="1" applyBorder="1" applyAlignment="1">
      <alignment horizontal="right" vertical="center"/>
    </xf>
    <xf numFmtId="180" fontId="25" fillId="0" borderId="2" xfId="3" applyNumberFormat="1" applyFont="1" applyBorder="1" applyAlignment="1">
      <alignment horizontal="center" vertical="center"/>
    </xf>
    <xf numFmtId="179" fontId="6" fillId="0" borderId="0" xfId="3" applyNumberFormat="1" applyFont="1" applyAlignment="1">
      <alignment vertical="center"/>
    </xf>
    <xf numFmtId="179" fontId="24" fillId="0" borderId="16" xfId="3" applyNumberFormat="1" applyFont="1" applyBorder="1" applyAlignment="1">
      <alignment vertical="center" wrapText="1"/>
    </xf>
    <xf numFmtId="41" fontId="24" fillId="0" borderId="1" xfId="3" applyNumberFormat="1" applyFont="1" applyFill="1" applyBorder="1" applyAlignment="1">
      <alignment horizontal="left" vertical="center"/>
    </xf>
    <xf numFmtId="181" fontId="24" fillId="0" borderId="2" xfId="3" applyNumberFormat="1" applyFont="1" applyFill="1" applyBorder="1" applyAlignment="1">
      <alignment horizontal="center" vertical="center"/>
    </xf>
    <xf numFmtId="179" fontId="24" fillId="0" borderId="3" xfId="3" applyNumberFormat="1" applyFont="1" applyBorder="1" applyAlignment="1">
      <alignment vertical="center" wrapText="1"/>
    </xf>
    <xf numFmtId="41" fontId="24" fillId="0" borderId="17" xfId="3" applyNumberFormat="1" applyFont="1" applyBorder="1" applyAlignment="1">
      <alignment horizontal="center" vertical="center" shrinkToFit="1"/>
    </xf>
    <xf numFmtId="41" fontId="24" fillId="0" borderId="2" xfId="3" applyNumberFormat="1" applyFont="1" applyFill="1" applyBorder="1" applyAlignment="1">
      <alignment horizontal="center" vertical="center"/>
    </xf>
    <xf numFmtId="180" fontId="24" fillId="0" borderId="2" xfId="3" applyNumberFormat="1" applyFont="1" applyFill="1" applyBorder="1" applyAlignment="1">
      <alignment horizontal="center" vertical="center"/>
    </xf>
    <xf numFmtId="41" fontId="24" fillId="0" borderId="1" xfId="6" applyFont="1" applyFill="1" applyBorder="1" applyAlignment="1">
      <alignment vertical="center"/>
    </xf>
    <xf numFmtId="0" fontId="8" fillId="0" borderId="15" xfId="3" applyFont="1" applyBorder="1" applyAlignment="1">
      <alignment horizontal="center" vertical="center"/>
    </xf>
    <xf numFmtId="41" fontId="27" fillId="0" borderId="1" xfId="6" applyFont="1" applyFill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26" fillId="0" borderId="4" xfId="6" applyNumberFormat="1" applyFont="1" applyBorder="1" applyAlignment="1">
      <alignment vertical="center" wrapText="1"/>
    </xf>
    <xf numFmtId="179" fontId="24" fillId="0" borderId="4" xfId="3" applyNumberFormat="1" applyFont="1" applyBorder="1" applyAlignment="1">
      <alignment vertical="center" wrapText="1"/>
    </xf>
    <xf numFmtId="41" fontId="25" fillId="0" borderId="1" xfId="6" applyFont="1" applyBorder="1" applyAlignment="1">
      <alignment horizontal="center" vertical="center"/>
    </xf>
    <xf numFmtId="41" fontId="25" fillId="0" borderId="17" xfId="6" applyFont="1" applyBorder="1" applyAlignment="1">
      <alignment horizontal="center" vertical="center"/>
    </xf>
    <xf numFmtId="41" fontId="25" fillId="0" borderId="2" xfId="6" applyFont="1" applyBorder="1" applyAlignment="1">
      <alignment horizontal="center" vertical="center"/>
    </xf>
    <xf numFmtId="41" fontId="6" fillId="0" borderId="0" xfId="3" applyNumberFormat="1" applyFont="1" applyAlignment="1">
      <alignment vertical="center"/>
    </xf>
    <xf numFmtId="41" fontId="24" fillId="0" borderId="17" xfId="6" applyFont="1" applyBorder="1" applyAlignment="1">
      <alignment horizontal="center" vertical="center"/>
    </xf>
    <xf numFmtId="41" fontId="24" fillId="0" borderId="2" xfId="6" applyFont="1" applyBorder="1" applyAlignment="1">
      <alignment horizontal="center" vertical="center"/>
    </xf>
    <xf numFmtId="181" fontId="24" fillId="0" borderId="2" xfId="6" applyNumberFormat="1" applyFont="1" applyBorder="1" applyAlignment="1">
      <alignment horizontal="center" vertical="center"/>
    </xf>
    <xf numFmtId="182" fontId="24" fillId="0" borderId="2" xfId="6" applyNumberFormat="1" applyFont="1" applyBorder="1" applyAlignment="1">
      <alignment horizontal="center" vertical="center"/>
    </xf>
    <xf numFmtId="41" fontId="8" fillId="0" borderId="0" xfId="3" applyNumberFormat="1" applyFont="1" applyAlignment="1">
      <alignment vertical="center"/>
    </xf>
    <xf numFmtId="179" fontId="24" fillId="0" borderId="17" xfId="3" applyNumberFormat="1" applyFont="1" applyBorder="1" applyAlignment="1">
      <alignment horizontal="left" vertical="center"/>
    </xf>
    <xf numFmtId="179" fontId="24" fillId="0" borderId="18" xfId="3" applyNumberFormat="1" applyFont="1" applyBorder="1" applyAlignment="1">
      <alignment horizontal="left" vertical="center"/>
    </xf>
    <xf numFmtId="43" fontId="8" fillId="0" borderId="15" xfId="3" applyNumberFormat="1" applyFont="1" applyBorder="1" applyAlignment="1">
      <alignment horizontal="center" vertical="center"/>
    </xf>
    <xf numFmtId="0" fontId="14" fillId="0" borderId="0" xfId="3" applyFont="1" applyAlignment="1">
      <alignment vertical="center"/>
    </xf>
    <xf numFmtId="184" fontId="19" fillId="0" borderId="0" xfId="7" applyNumberFormat="1" applyFont="1"/>
    <xf numFmtId="41" fontId="24" fillId="0" borderId="17" xfId="6" applyFont="1" applyFill="1" applyBorder="1" applyAlignment="1">
      <alignment horizontal="center" vertical="center"/>
    </xf>
    <xf numFmtId="41" fontId="24" fillId="0" borderId="2" xfId="6" applyFont="1" applyFill="1" applyBorder="1" applyAlignment="1">
      <alignment horizontal="center" vertical="center"/>
    </xf>
    <xf numFmtId="182" fontId="24" fillId="0" borderId="2" xfId="6" applyNumberFormat="1" applyFont="1" applyFill="1" applyBorder="1" applyAlignment="1">
      <alignment horizontal="center" vertical="center"/>
    </xf>
    <xf numFmtId="0" fontId="14" fillId="0" borderId="0" xfId="3" applyFont="1" applyFill="1" applyAlignment="1">
      <alignment vertical="center"/>
    </xf>
    <xf numFmtId="184" fontId="19" fillId="0" borderId="0" xfId="7" applyNumberFormat="1" applyFont="1" applyFill="1"/>
    <xf numFmtId="179" fontId="24" fillId="0" borderId="17" xfId="3" applyNumberFormat="1" applyFont="1" applyFill="1" applyBorder="1" applyAlignment="1">
      <alignment horizontal="left" vertical="center"/>
    </xf>
    <xf numFmtId="179" fontId="24" fillId="0" borderId="18" xfId="3" applyNumberFormat="1" applyFont="1" applyFill="1" applyBorder="1" applyAlignment="1">
      <alignment horizontal="left" vertical="center"/>
    </xf>
    <xf numFmtId="0" fontId="14" fillId="9" borderId="0" xfId="3" applyFont="1" applyFill="1" applyAlignment="1">
      <alignment vertical="center"/>
    </xf>
    <xf numFmtId="184" fontId="19" fillId="9" borderId="0" xfId="7" applyNumberFormat="1" applyFont="1" applyFill="1"/>
    <xf numFmtId="9" fontId="19" fillId="0" borderId="0" xfId="8" applyFont="1"/>
    <xf numFmtId="0" fontId="28" fillId="0" borderId="0" xfId="3" applyFont="1" applyAlignment="1">
      <alignment horizontal="left" vertical="center"/>
    </xf>
    <xf numFmtId="179" fontId="28" fillId="0" borderId="0" xfId="3" applyNumberFormat="1" applyFont="1" applyAlignment="1">
      <alignment horizontal="right" vertical="center"/>
    </xf>
    <xf numFmtId="179" fontId="28" fillId="0" borderId="0" xfId="3" applyNumberFormat="1" applyFont="1" applyAlignment="1">
      <alignment horizontal="center" vertical="center"/>
    </xf>
    <xf numFmtId="179" fontId="28" fillId="0" borderId="0" xfId="3" applyNumberFormat="1" applyFont="1" applyAlignment="1">
      <alignment horizontal="left" vertical="center"/>
    </xf>
    <xf numFmtId="0" fontId="29" fillId="0" borderId="0" xfId="3" applyFont="1" applyAlignment="1">
      <alignment vertical="center"/>
    </xf>
    <xf numFmtId="41" fontId="29" fillId="0" borderId="0" xfId="4" applyFont="1" applyAlignment="1">
      <alignment vertical="center"/>
    </xf>
    <xf numFmtId="43" fontId="29" fillId="0" borderId="0" xfId="3" applyNumberFormat="1" applyFont="1" applyAlignment="1">
      <alignment vertical="center"/>
    </xf>
    <xf numFmtId="0" fontId="28" fillId="0" borderId="0" xfId="3" applyFont="1" applyAlignment="1">
      <alignment vertical="center"/>
    </xf>
    <xf numFmtId="41" fontId="28" fillId="0" borderId="0" xfId="4" applyFont="1" applyAlignment="1">
      <alignment vertical="center"/>
    </xf>
    <xf numFmtId="0" fontId="11" fillId="0" borderId="0" xfId="3" applyAlignment="1">
      <alignment horizontal="left" vertical="center"/>
    </xf>
    <xf numFmtId="179" fontId="11" fillId="0" borderId="0" xfId="3" applyNumberFormat="1" applyAlignment="1">
      <alignment horizontal="right" vertical="center"/>
    </xf>
    <xf numFmtId="179" fontId="11" fillId="0" borderId="0" xfId="3" applyNumberFormat="1" applyAlignment="1">
      <alignment horizontal="center" vertical="center"/>
    </xf>
    <xf numFmtId="179" fontId="11" fillId="0" borderId="0" xfId="3" applyNumberFormat="1" applyAlignment="1">
      <alignment horizontal="left" vertical="center"/>
    </xf>
    <xf numFmtId="0" fontId="11" fillId="0" borderId="0" xfId="3" applyAlignment="1">
      <alignment vertical="center"/>
    </xf>
    <xf numFmtId="41" fontId="11" fillId="0" borderId="0" xfId="4" applyFont="1" applyAlignment="1">
      <alignment vertical="center"/>
    </xf>
    <xf numFmtId="185" fontId="11" fillId="0" borderId="0" xfId="3" applyNumberFormat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3" fillId="0" borderId="0" xfId="2" applyAlignment="1">
      <alignment horizontal="center" wrapText="1"/>
    </xf>
    <xf numFmtId="0" fontId="10" fillId="0" borderId="0" xfId="2" applyFont="1" applyAlignment="1">
      <alignment horizontal="center" vertical="center"/>
    </xf>
    <xf numFmtId="0" fontId="14" fillId="0" borderId="0" xfId="2" applyFont="1" applyAlignment="1">
      <alignment horizontal="center"/>
    </xf>
    <xf numFmtId="0" fontId="19" fillId="0" borderId="20" xfId="2" applyFont="1" applyBorder="1" applyAlignment="1" applyProtection="1">
      <alignment horizontal="center" vertical="center"/>
    </xf>
    <xf numFmtId="0" fontId="19" fillId="0" borderId="25" xfId="2" applyFont="1" applyBorder="1" applyAlignment="1"/>
    <xf numFmtId="0" fontId="19" fillId="0" borderId="21" xfId="2" applyFont="1" applyBorder="1" applyAlignment="1" applyProtection="1">
      <alignment horizontal="center" vertical="center"/>
    </xf>
    <xf numFmtId="0" fontId="19" fillId="0" borderId="26" xfId="2" applyFont="1" applyBorder="1" applyAlignment="1"/>
    <xf numFmtId="0" fontId="19" fillId="0" borderId="22" xfId="2" applyFont="1" applyBorder="1" applyAlignment="1">
      <alignment horizontal="center" vertical="center"/>
    </xf>
    <xf numFmtId="0" fontId="19" fillId="0" borderId="23" xfId="2" applyFont="1" applyBorder="1" applyAlignment="1">
      <alignment horizontal="center" vertical="center"/>
    </xf>
    <xf numFmtId="0" fontId="19" fillId="0" borderId="24" xfId="2" applyFont="1" applyBorder="1" applyAlignment="1">
      <alignment horizontal="center" vertical="center"/>
    </xf>
    <xf numFmtId="0" fontId="19" fillId="0" borderId="28" xfId="2" applyFont="1" applyBorder="1" applyAlignment="1">
      <alignment horizontal="center" vertical="center"/>
    </xf>
    <xf numFmtId="179" fontId="24" fillId="0" borderId="16" xfId="3" applyNumberFormat="1" applyFont="1" applyBorder="1" applyAlignment="1">
      <alignment horizontal="center" vertical="center" wrapText="1"/>
    </xf>
    <xf numFmtId="179" fontId="24" fillId="0" borderId="3" xfId="3" applyNumberFormat="1" applyFont="1" applyBorder="1" applyAlignment="1">
      <alignment horizontal="center" vertical="center" wrapText="1"/>
    </xf>
    <xf numFmtId="179" fontId="24" fillId="0" borderId="4" xfId="3" applyNumberFormat="1" applyFont="1" applyBorder="1" applyAlignment="1">
      <alignment horizontal="center" vertical="center" wrapText="1"/>
    </xf>
    <xf numFmtId="179" fontId="24" fillId="0" borderId="17" xfId="3" applyNumberFormat="1" applyFont="1" applyBorder="1" applyAlignment="1">
      <alignment horizontal="left" vertical="center"/>
    </xf>
    <xf numFmtId="179" fontId="24" fillId="0" borderId="18" xfId="3" applyNumberFormat="1" applyFont="1" applyBorder="1" applyAlignment="1">
      <alignment horizontal="left" vertical="center"/>
    </xf>
    <xf numFmtId="179" fontId="25" fillId="0" borderId="17" xfId="3" applyNumberFormat="1" applyFont="1" applyBorder="1" applyAlignment="1">
      <alignment horizontal="left" vertical="center"/>
    </xf>
    <xf numFmtId="179" fontId="25" fillId="0" borderId="18" xfId="3" applyNumberFormat="1" applyFont="1" applyBorder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25" fillId="8" borderId="1" xfId="3" applyFont="1" applyFill="1" applyBorder="1" applyAlignment="1">
      <alignment horizontal="center" vertical="center"/>
    </xf>
    <xf numFmtId="179" fontId="25" fillId="8" borderId="1" xfId="3" applyNumberFormat="1" applyFont="1" applyFill="1" applyBorder="1" applyAlignment="1">
      <alignment horizontal="center" vertical="center"/>
    </xf>
    <xf numFmtId="179" fontId="25" fillId="8" borderId="17" xfId="3" applyNumberFormat="1" applyFont="1" applyFill="1" applyBorder="1" applyAlignment="1">
      <alignment horizontal="center" vertical="center"/>
    </xf>
    <xf numFmtId="179" fontId="25" fillId="8" borderId="2" xfId="3" applyNumberFormat="1" applyFont="1" applyFill="1" applyBorder="1" applyAlignment="1">
      <alignment horizontal="center" vertical="center"/>
    </xf>
    <xf numFmtId="179" fontId="25" fillId="8" borderId="18" xfId="3" applyNumberFormat="1" applyFont="1" applyFill="1" applyBorder="1" applyAlignment="1">
      <alignment horizontal="center" vertical="center"/>
    </xf>
    <xf numFmtId="179" fontId="24" fillId="0" borderId="17" xfId="3" applyNumberFormat="1" applyFont="1" applyFill="1" applyBorder="1" applyAlignment="1">
      <alignment horizontal="left" vertical="center"/>
    </xf>
    <xf numFmtId="179" fontId="24" fillId="0" borderId="18" xfId="3" applyNumberFormat="1" applyFont="1" applyFill="1" applyBorder="1" applyAlignment="1">
      <alignment horizontal="left" vertical="center"/>
    </xf>
    <xf numFmtId="0" fontId="8" fillId="0" borderId="15" xfId="3" applyFont="1" applyBorder="1" applyAlignment="1">
      <alignment horizontal="center" vertical="center"/>
    </xf>
    <xf numFmtId="0" fontId="8" fillId="0" borderId="0" xfId="3" applyFont="1" applyBorder="1" applyAlignment="1">
      <alignment horizontal="center" vertical="center"/>
    </xf>
    <xf numFmtId="41" fontId="24" fillId="0" borderId="17" xfId="6" applyFont="1" applyBorder="1" applyAlignment="1">
      <alignment horizontal="left" vertical="center"/>
    </xf>
    <xf numFmtId="41" fontId="24" fillId="0" borderId="2" xfId="6" applyFont="1" applyBorder="1" applyAlignment="1">
      <alignment horizontal="left" vertical="center"/>
    </xf>
    <xf numFmtId="41" fontId="24" fillId="0" borderId="18" xfId="6" applyFont="1" applyBorder="1" applyAlignment="1">
      <alignment horizontal="left" vertical="center"/>
    </xf>
    <xf numFmtId="43" fontId="8" fillId="0" borderId="15" xfId="3" applyNumberFormat="1" applyFont="1" applyBorder="1" applyAlignment="1">
      <alignment horizontal="center" vertical="center"/>
    </xf>
    <xf numFmtId="0" fontId="8" fillId="0" borderId="0" xfId="3" applyFont="1" applyAlignment="1">
      <alignment horizontal="center" vertical="center"/>
    </xf>
    <xf numFmtId="179" fontId="25" fillId="0" borderId="17" xfId="3" applyNumberFormat="1" applyFont="1" applyBorder="1" applyAlignment="1">
      <alignment horizontal="left" vertical="center" shrinkToFit="1"/>
    </xf>
    <xf numFmtId="179" fontId="25" fillId="0" borderId="18" xfId="3" applyNumberFormat="1" applyFont="1" applyBorder="1" applyAlignment="1">
      <alignment horizontal="left" vertical="center" shrinkToFit="1"/>
    </xf>
    <xf numFmtId="41" fontId="25" fillId="0" borderId="17" xfId="6" applyFont="1" applyBorder="1" applyAlignment="1">
      <alignment horizontal="left" vertical="center"/>
    </xf>
    <xf numFmtId="41" fontId="25" fillId="0" borderId="2" xfId="6" applyFont="1" applyBorder="1" applyAlignment="1">
      <alignment horizontal="left" vertical="center"/>
    </xf>
    <xf numFmtId="41" fontId="25" fillId="0" borderId="18" xfId="6" applyFont="1" applyBorder="1" applyAlignment="1">
      <alignment horizontal="left" vertical="center"/>
    </xf>
    <xf numFmtId="41" fontId="6" fillId="0" borderId="15" xfId="3" applyNumberFormat="1" applyFont="1" applyBorder="1" applyAlignment="1">
      <alignment horizontal="center" vertical="center"/>
    </xf>
    <xf numFmtId="0" fontId="6" fillId="0" borderId="0" xfId="3" applyFont="1" applyAlignment="1">
      <alignment horizontal="center" vertical="center"/>
    </xf>
    <xf numFmtId="41" fontId="14" fillId="0" borderId="15" xfId="3" applyNumberFormat="1" applyFont="1" applyBorder="1" applyAlignment="1">
      <alignment horizontal="center" vertical="center"/>
    </xf>
    <xf numFmtId="0" fontId="14" fillId="0" borderId="0" xfId="3" applyFont="1" applyAlignment="1">
      <alignment horizontal="center" vertical="center"/>
    </xf>
    <xf numFmtId="41" fontId="24" fillId="0" borderId="17" xfId="6" applyFont="1" applyFill="1" applyBorder="1" applyAlignment="1">
      <alignment horizontal="left" vertical="center"/>
    </xf>
    <xf numFmtId="41" fontId="24" fillId="0" borderId="2" xfId="6" applyFont="1" applyFill="1" applyBorder="1" applyAlignment="1">
      <alignment horizontal="left" vertical="center"/>
    </xf>
    <xf numFmtId="41" fontId="24" fillId="0" borderId="18" xfId="6" applyFont="1" applyFill="1" applyBorder="1" applyAlignment="1">
      <alignment horizontal="left" vertical="center"/>
    </xf>
    <xf numFmtId="176" fontId="0" fillId="4" borderId="1" xfId="0" applyNumberFormat="1" applyFill="1" applyBorder="1" applyAlignment="1">
      <alignment horizontal="center" vertical="center" shrinkToFit="1"/>
    </xf>
    <xf numFmtId="176" fontId="0" fillId="0" borderId="13" xfId="0" applyNumberFormat="1" applyBorder="1" applyAlignment="1">
      <alignment horizontal="left" vertical="center" shrinkToFit="1"/>
    </xf>
    <xf numFmtId="176" fontId="0" fillId="0" borderId="14" xfId="0" applyNumberFormat="1" applyBorder="1" applyAlignment="1">
      <alignment horizontal="left" vertical="center" shrinkToFit="1"/>
    </xf>
  </cellXfs>
  <cellStyles count="9">
    <cellStyle name="백분율 3" xfId="8"/>
    <cellStyle name="쉼표 [0] 2" xfId="4"/>
    <cellStyle name="쉼표 [0] 2 2" xfId="6"/>
    <cellStyle name="쉼표 [0] 3" xfId="7"/>
    <cellStyle name="표준" xfId="0" builtinId="0"/>
    <cellStyle name="표준 2 2" xfId="2"/>
    <cellStyle name="표준 2 2 2" xfId="5"/>
    <cellStyle name="표준 2 3" xfId="3"/>
    <cellStyle name="표준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44608;&#49849;&#54788;\24.06_(&#50504;&#50577;&#49884;)&#46041;&#54200;&#47560;&#51012;%20&#54644;&#50724;&#47492;&#44600;%20&#44221;&#44288;&#44060;&#49440;%20&#49324;&#50629;%20&#49892;&#49884;&#49444;&#44228;&#50857;&#50669;\04.&#51089;&#50629;&#54260;&#45908;\02.&#45236;&#50669;&#49436;\0830\240826%20&#46041;&#54200;&#47560;&#51012;%20&#54644;&#50724;&#47492;&#446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서"/>
      <sheetName val="예정공정표"/>
      <sheetName val="원가계산서"/>
      <sheetName val="내역서"/>
      <sheetName val="일위대가목록"/>
      <sheetName val="일위대가_호표"/>
      <sheetName val="일위대가_산근"/>
      <sheetName val="중기사용료목록"/>
      <sheetName val="중기사용료"/>
      <sheetName val="중기기초자료"/>
      <sheetName val="노임"/>
      <sheetName val="자재조서"/>
      <sheetName val="경비"/>
      <sheetName val="자재"/>
      <sheetName val="전역변수"/>
      <sheetName val="중기전역변수"/>
      <sheetName val="Sheet3"/>
    </sheetNames>
    <sheetDataSet>
      <sheetData sheetId="0"/>
      <sheetData sheetId="1"/>
      <sheetData sheetId="2"/>
      <sheetData sheetId="3"/>
      <sheetData sheetId="4">
        <row r="6">
          <cell r="L6">
            <v>10303037</v>
          </cell>
        </row>
        <row r="7">
          <cell r="F7">
            <v>17515295</v>
          </cell>
        </row>
        <row r="8">
          <cell r="F8">
            <v>4983995</v>
          </cell>
        </row>
        <row r="14">
          <cell r="F14">
            <v>5936676</v>
          </cell>
        </row>
        <row r="15">
          <cell r="F15">
            <v>4094994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318"/>
  <sheetViews>
    <sheetView view="pageBreakPreview" zoomScaleNormal="100" zoomScaleSheetLayoutView="100" workbookViewId="0">
      <selection activeCell="C2" sqref="C2"/>
    </sheetView>
  </sheetViews>
  <sheetFormatPr defaultRowHeight="17.100000000000001" customHeight="1"/>
  <cols>
    <col min="1" max="1" width="9.33203125" style="34"/>
    <col min="2" max="2" width="4.5" style="34" customWidth="1"/>
    <col min="3" max="3" width="8.6640625" style="34" customWidth="1"/>
    <col min="4" max="5" width="16.6640625" style="34" customWidth="1"/>
    <col min="6" max="6" width="6.6640625" style="34" customWidth="1"/>
    <col min="7" max="7" width="11.6640625" style="34" customWidth="1"/>
    <col min="8" max="9" width="16.6640625" style="34" customWidth="1"/>
    <col min="10" max="10" width="6.6640625" style="34" customWidth="1"/>
    <col min="11" max="11" width="11.83203125" style="34" customWidth="1"/>
    <col min="12" max="16384" width="9.33203125" style="34"/>
  </cols>
  <sheetData>
    <row r="1" spans="1:21" ht="23.1" customHeight="1">
      <c r="A1" s="32" t="s">
        <v>850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1" s="38" customFormat="1" ht="23.1" customHeight="1">
      <c r="A2" s="35"/>
      <c r="B2" s="36" t="s">
        <v>851</v>
      </c>
      <c r="C2" s="37" t="s">
        <v>978</v>
      </c>
      <c r="D2" s="37"/>
      <c r="E2" s="37"/>
      <c r="F2" s="37"/>
      <c r="G2" s="37"/>
      <c r="H2" s="37"/>
      <c r="I2" s="37"/>
      <c r="J2" s="37"/>
      <c r="K2" s="37"/>
      <c r="L2" s="37"/>
      <c r="M2" s="35"/>
      <c r="N2" s="35"/>
    </row>
    <row r="3" spans="1:21" s="38" customFormat="1" ht="20.100000000000001" customHeight="1">
      <c r="A3" s="35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/>
      <c r="N3" s="35"/>
    </row>
    <row r="4" spans="1:21" ht="23.1" customHeight="1">
      <c r="A4" s="32" t="s">
        <v>852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3"/>
      <c r="N4" s="33"/>
    </row>
    <row r="5" spans="1:21" ht="23.1" customHeight="1">
      <c r="A5" s="32"/>
      <c r="B5" s="154" t="s">
        <v>853</v>
      </c>
      <c r="C5" s="155" t="s">
        <v>854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39"/>
    </row>
    <row r="6" spans="1:21" s="38" customFormat="1" ht="20.100000000000001" customHeight="1">
      <c r="A6" s="35"/>
      <c r="B6" s="154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39"/>
    </row>
    <row r="7" spans="1:21" ht="23.1" customHeight="1">
      <c r="A7" s="32" t="s">
        <v>855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3"/>
      <c r="N7" s="33"/>
      <c r="P7" s="40"/>
      <c r="Q7" s="156"/>
      <c r="R7" s="156"/>
      <c r="S7" s="156"/>
      <c r="T7" s="156"/>
      <c r="U7" s="156"/>
    </row>
    <row r="8" spans="1:21" s="38" customFormat="1" ht="23.1" customHeight="1">
      <c r="A8" s="35" t="s">
        <v>856</v>
      </c>
      <c r="B8" s="37" t="s">
        <v>857</v>
      </c>
      <c r="C8" s="37" t="s">
        <v>858</v>
      </c>
      <c r="D8" s="37"/>
      <c r="E8" s="37"/>
      <c r="F8" s="37"/>
      <c r="G8" s="37"/>
      <c r="H8" s="37"/>
      <c r="I8" s="37"/>
      <c r="J8" s="37"/>
      <c r="K8" s="37"/>
      <c r="L8" s="37"/>
      <c r="M8" s="35"/>
      <c r="N8" s="35"/>
      <c r="P8" s="41"/>
      <c r="Q8" s="156"/>
      <c r="R8" s="156"/>
      <c r="S8" s="156"/>
      <c r="T8" s="156"/>
      <c r="U8" s="156"/>
    </row>
    <row r="9" spans="1:21" s="38" customFormat="1" ht="23.1" customHeight="1">
      <c r="A9" s="35"/>
      <c r="B9" s="37" t="s">
        <v>859</v>
      </c>
      <c r="C9" s="37" t="s">
        <v>860</v>
      </c>
      <c r="D9" s="37"/>
      <c r="E9" s="37"/>
      <c r="F9" s="37"/>
      <c r="G9" s="37"/>
      <c r="H9" s="37"/>
      <c r="I9" s="37"/>
      <c r="J9" s="37"/>
      <c r="K9" s="37"/>
      <c r="L9" s="37"/>
      <c r="M9" s="35"/>
      <c r="N9" s="35"/>
      <c r="P9" s="41"/>
      <c r="Q9" s="156"/>
      <c r="R9" s="156"/>
      <c r="S9" s="156"/>
      <c r="T9" s="156"/>
      <c r="U9" s="156"/>
    </row>
    <row r="10" spans="1:21" s="38" customFormat="1" ht="23.1" customHeight="1">
      <c r="A10" s="35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5"/>
      <c r="N10" s="35"/>
      <c r="Q10" s="156"/>
      <c r="R10" s="156"/>
      <c r="S10" s="156"/>
      <c r="T10" s="156"/>
      <c r="U10" s="156"/>
    </row>
    <row r="11" spans="1:21" s="38" customFormat="1" ht="23.1" customHeight="1">
      <c r="A11" s="32" t="s">
        <v>861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5"/>
      <c r="N11" s="35"/>
      <c r="Q11" s="156"/>
      <c r="R11" s="156"/>
      <c r="S11" s="156"/>
      <c r="T11" s="156"/>
      <c r="U11" s="156"/>
    </row>
    <row r="12" spans="1:21" s="38" customFormat="1" ht="23.1" customHeight="1">
      <c r="A12" s="32"/>
      <c r="B12" s="37" t="s">
        <v>862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5"/>
      <c r="N12" s="35"/>
      <c r="Q12" s="156"/>
      <c r="R12" s="156"/>
      <c r="S12" s="156"/>
      <c r="T12" s="156"/>
      <c r="U12" s="156"/>
    </row>
    <row r="13" spans="1:21" s="38" customFormat="1" ht="23.1" customHeight="1">
      <c r="A13" s="32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5"/>
      <c r="N13" s="35"/>
      <c r="Q13" s="156"/>
      <c r="R13" s="156"/>
      <c r="S13" s="156"/>
      <c r="T13" s="156"/>
      <c r="U13" s="156"/>
    </row>
    <row r="14" spans="1:21" ht="23.1" customHeight="1">
      <c r="A14" s="32" t="s">
        <v>863</v>
      </c>
      <c r="B14" s="37"/>
      <c r="C14" s="37"/>
      <c r="D14" s="37"/>
      <c r="E14" s="33"/>
      <c r="F14" s="33"/>
      <c r="G14" s="33"/>
      <c r="H14" s="33"/>
      <c r="I14" s="33"/>
      <c r="J14" s="33"/>
      <c r="K14" s="33"/>
      <c r="L14" s="33"/>
      <c r="M14" s="33"/>
      <c r="N14" s="33"/>
      <c r="Q14" s="156"/>
      <c r="R14" s="156"/>
      <c r="S14" s="156"/>
      <c r="T14" s="156"/>
      <c r="U14" s="156"/>
    </row>
    <row r="15" spans="1:21" ht="23.1" customHeight="1">
      <c r="A15" s="32"/>
      <c r="B15" s="37" t="s">
        <v>864</v>
      </c>
      <c r="C15" s="42" t="s">
        <v>865</v>
      </c>
      <c r="D15" s="37"/>
      <c r="E15" s="33"/>
      <c r="F15" s="33"/>
      <c r="G15" s="33"/>
      <c r="H15" s="33"/>
      <c r="I15" s="33"/>
      <c r="J15" s="33"/>
      <c r="K15" s="33"/>
      <c r="L15" s="33"/>
      <c r="M15" s="33"/>
      <c r="N15" s="33"/>
    </row>
    <row r="16" spans="1:21" ht="23.1" customHeight="1">
      <c r="A16" s="32"/>
      <c r="B16" s="37" t="s">
        <v>866</v>
      </c>
      <c r="C16" s="37" t="s">
        <v>867</v>
      </c>
      <c r="D16" s="43"/>
      <c r="E16" s="33"/>
      <c r="F16" s="33"/>
      <c r="G16" s="33"/>
      <c r="H16" s="33"/>
      <c r="I16" s="33"/>
      <c r="J16" s="33"/>
      <c r="K16" s="33"/>
      <c r="L16" s="33"/>
      <c r="M16" s="33"/>
      <c r="N16" s="33"/>
    </row>
    <row r="17" spans="1:23" s="38" customFormat="1" ht="23.1" customHeight="1">
      <c r="A17" s="32"/>
      <c r="B17" s="37" t="s">
        <v>868</v>
      </c>
      <c r="C17" s="37" t="s">
        <v>869</v>
      </c>
      <c r="D17" s="37"/>
      <c r="E17" s="37"/>
      <c r="F17" s="37"/>
      <c r="G17" s="37"/>
      <c r="H17" s="37"/>
      <c r="I17" s="37"/>
      <c r="J17" s="37"/>
      <c r="K17" s="37"/>
      <c r="L17" s="37"/>
      <c r="M17" s="35"/>
      <c r="N17" s="35"/>
      <c r="W17" s="38" t="s">
        <v>849</v>
      </c>
    </row>
    <row r="18" spans="1:23" s="38" customFormat="1" ht="23.1" customHeight="1">
      <c r="A18" s="32"/>
      <c r="B18" s="37"/>
      <c r="C18" s="37" t="s">
        <v>870</v>
      </c>
      <c r="D18" s="37"/>
      <c r="E18" s="37"/>
      <c r="F18" s="37"/>
      <c r="G18" s="37"/>
      <c r="H18" s="37"/>
      <c r="I18" s="37"/>
      <c r="J18" s="37"/>
      <c r="K18" s="37"/>
      <c r="L18" s="37"/>
      <c r="M18" s="35"/>
      <c r="N18" s="35"/>
    </row>
    <row r="19" spans="1:23" ht="23.1" customHeight="1">
      <c r="A19" s="32"/>
      <c r="B19" s="37" t="s">
        <v>871</v>
      </c>
      <c r="C19" s="37" t="s">
        <v>872</v>
      </c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</row>
    <row r="20" spans="1:23" ht="23.1" customHeight="1">
      <c r="A20" s="33"/>
      <c r="B20" s="37" t="s">
        <v>873</v>
      </c>
      <c r="C20" s="37" t="s">
        <v>874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</row>
    <row r="21" spans="1:23" ht="23.1" customHeight="1">
      <c r="A21" s="33"/>
      <c r="B21" s="37" t="s">
        <v>875</v>
      </c>
      <c r="C21" s="37" t="s">
        <v>876</v>
      </c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</row>
    <row r="22" spans="1:23" ht="24" customHeight="1"/>
    <row r="23" spans="1:23" ht="24" customHeight="1"/>
    <row r="24" spans="1:23" ht="24" customHeight="1"/>
    <row r="25" spans="1:23" ht="24" customHeight="1"/>
    <row r="26" spans="1:23" ht="24" customHeight="1"/>
    <row r="27" spans="1:23" ht="24" customHeight="1"/>
    <row r="28" spans="1:23" ht="24" customHeight="1"/>
    <row r="29" spans="1:23" ht="24" customHeight="1"/>
    <row r="30" spans="1:23" ht="24" customHeight="1"/>
    <row r="31" spans="1:23" ht="24" customHeight="1"/>
    <row r="32" spans="1:23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  <row r="266" ht="24" customHeight="1"/>
    <row r="267" ht="24" customHeight="1"/>
    <row r="268" ht="24" customHeight="1"/>
    <row r="269" ht="24" customHeight="1"/>
    <row r="270" ht="24" customHeight="1"/>
    <row r="271" ht="24" customHeight="1"/>
    <row r="272" ht="24" customHeight="1"/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  <row r="296" ht="24" customHeight="1"/>
    <row r="297" ht="24" customHeight="1"/>
    <row r="298" ht="24" customHeight="1"/>
    <row r="299" ht="24" customHeight="1"/>
    <row r="300" ht="24" customHeight="1"/>
    <row r="301" ht="24" customHeight="1"/>
    <row r="302" ht="24" customHeight="1"/>
    <row r="303" ht="24" customHeight="1"/>
    <row r="304" ht="24" customHeight="1"/>
    <row r="305" ht="24" customHeight="1"/>
    <row r="306" ht="24" customHeight="1"/>
    <row r="307" ht="24" customHeight="1"/>
    <row r="308" ht="24" customHeight="1"/>
    <row r="309" ht="24" customHeight="1"/>
    <row r="310" ht="24" customHeight="1"/>
    <row r="311" ht="24" customHeight="1"/>
    <row r="312" ht="24" customHeight="1"/>
    <row r="313" ht="24" customHeight="1"/>
    <row r="314" ht="24" customHeight="1"/>
    <row r="315" ht="24" customHeight="1"/>
    <row r="316" ht="24" customHeight="1"/>
    <row r="317" ht="24" customHeight="1"/>
    <row r="318" ht="24" customHeight="1"/>
  </sheetData>
  <mergeCells count="3">
    <mergeCell ref="B5:B6"/>
    <mergeCell ref="C5:M6"/>
    <mergeCell ref="Q7:U14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T185"/>
  <sheetViews>
    <sheetView view="pageBreakPreview" topLeftCell="A3" zoomScaleNormal="100" zoomScaleSheetLayoutView="100" workbookViewId="0">
      <selection activeCell="B5" sqref="B5:B6"/>
    </sheetView>
  </sheetViews>
  <sheetFormatPr defaultColWidth="10.33203125" defaultRowHeight="17.100000000000001" customHeight="1"/>
  <cols>
    <col min="1" max="1" width="17" style="34" customWidth="1"/>
    <col min="2" max="2" width="9.6640625" style="34" customWidth="1"/>
    <col min="3" max="12" width="13.83203125" style="34" customWidth="1"/>
    <col min="13" max="13" width="13.33203125" style="34" hidden="1" customWidth="1"/>
    <col min="14" max="253" width="9.33203125" style="34" customWidth="1"/>
    <col min="254" max="254" width="17" style="34" customWidth="1"/>
    <col min="255" max="255" width="9.6640625" style="34" customWidth="1"/>
    <col min="256" max="16384" width="10.33203125" style="34"/>
  </cols>
  <sheetData>
    <row r="1" spans="1:20" ht="30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20" ht="30" customHeight="1">
      <c r="A2" s="157" t="s">
        <v>877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</row>
    <row r="3" spans="1:20" ht="30" customHeight="1">
      <c r="A3" s="44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20" ht="30" customHeight="1" thickBot="1">
      <c r="A4" s="45" t="s">
        <v>878</v>
      </c>
      <c r="B4" s="39" t="s">
        <v>979</v>
      </c>
      <c r="C4" s="46"/>
      <c r="D4" s="46"/>
      <c r="E4" s="46"/>
      <c r="F4" s="46"/>
      <c r="G4" s="46"/>
      <c r="H4" s="47"/>
      <c r="I4" s="47"/>
      <c r="J4" s="47"/>
      <c r="K4" s="48"/>
      <c r="L4" s="48"/>
    </row>
    <row r="5" spans="1:20" ht="35.1" customHeight="1" thickBot="1">
      <c r="A5" s="159" t="s">
        <v>879</v>
      </c>
      <c r="B5" s="161" t="s">
        <v>880</v>
      </c>
      <c r="C5" s="163" t="s">
        <v>881</v>
      </c>
      <c r="D5" s="164"/>
      <c r="E5" s="164"/>
      <c r="F5" s="164"/>
      <c r="G5" s="164"/>
      <c r="H5" s="164"/>
      <c r="I5" s="164"/>
      <c r="J5" s="164"/>
      <c r="K5" s="164"/>
      <c r="L5" s="165" t="s">
        <v>882</v>
      </c>
    </row>
    <row r="6" spans="1:20" ht="35.1" customHeight="1" thickBot="1">
      <c r="A6" s="160"/>
      <c r="B6" s="162"/>
      <c r="C6" s="49">
        <v>10</v>
      </c>
      <c r="D6" s="49">
        <v>20</v>
      </c>
      <c r="E6" s="49">
        <v>30</v>
      </c>
      <c r="F6" s="49">
        <v>40</v>
      </c>
      <c r="G6" s="49">
        <v>50</v>
      </c>
      <c r="H6" s="49">
        <v>60</v>
      </c>
      <c r="I6" s="49">
        <v>70</v>
      </c>
      <c r="J6" s="49">
        <v>80</v>
      </c>
      <c r="K6" s="49">
        <v>90</v>
      </c>
      <c r="L6" s="166"/>
    </row>
    <row r="7" spans="1:20" ht="45" customHeight="1">
      <c r="A7" s="50" t="s">
        <v>883</v>
      </c>
      <c r="B7" s="51">
        <v>0.1</v>
      </c>
      <c r="C7" s="52"/>
      <c r="D7" s="53"/>
      <c r="E7" s="53"/>
      <c r="F7" s="53"/>
      <c r="G7" s="53"/>
      <c r="H7" s="53"/>
      <c r="I7" s="53"/>
      <c r="J7" s="53"/>
      <c r="K7" s="53"/>
      <c r="L7" s="50"/>
    </row>
    <row r="8" spans="1:20" ht="45" customHeight="1">
      <c r="A8" s="50" t="s">
        <v>884</v>
      </c>
      <c r="B8" s="51">
        <v>0.2</v>
      </c>
      <c r="C8" s="54"/>
      <c r="D8" s="55"/>
      <c r="E8" s="55"/>
      <c r="F8" s="56"/>
      <c r="G8" s="56"/>
      <c r="H8" s="56"/>
      <c r="I8" s="57"/>
      <c r="J8" s="57"/>
      <c r="K8" s="57"/>
      <c r="L8" s="58"/>
    </row>
    <row r="9" spans="1:20" ht="45" customHeight="1">
      <c r="A9" s="50" t="s">
        <v>885</v>
      </c>
      <c r="B9" s="51">
        <v>0.3</v>
      </c>
      <c r="C9" s="54"/>
      <c r="D9" s="59"/>
      <c r="E9" s="56"/>
      <c r="F9" s="55"/>
      <c r="G9" s="55"/>
      <c r="H9" s="55"/>
      <c r="I9" s="56"/>
      <c r="J9" s="56"/>
      <c r="K9" s="56"/>
      <c r="L9" s="58"/>
    </row>
    <row r="10" spans="1:20" ht="45" customHeight="1">
      <c r="A10" s="50" t="s">
        <v>886</v>
      </c>
      <c r="B10" s="51">
        <v>0.3</v>
      </c>
      <c r="C10" s="54"/>
      <c r="D10" s="59"/>
      <c r="E10" s="56"/>
      <c r="F10" s="56"/>
      <c r="G10" s="56"/>
      <c r="H10" s="55"/>
      <c r="I10" s="55"/>
      <c r="J10" s="55"/>
      <c r="K10" s="56"/>
      <c r="L10" s="58"/>
    </row>
    <row r="11" spans="1:20" ht="45" customHeight="1">
      <c r="A11" s="50" t="s">
        <v>887</v>
      </c>
      <c r="B11" s="51">
        <v>0.1</v>
      </c>
      <c r="C11" s="54"/>
      <c r="D11" s="59"/>
      <c r="E11" s="56"/>
      <c r="F11" s="56"/>
      <c r="G11" s="56"/>
      <c r="H11" s="56"/>
      <c r="I11" s="56"/>
      <c r="J11" s="56"/>
      <c r="K11" s="55"/>
      <c r="L11" s="58"/>
    </row>
    <row r="12" spans="1:20" ht="45" customHeight="1" thickBot="1">
      <c r="A12" s="60" t="s">
        <v>888</v>
      </c>
      <c r="B12" s="61">
        <f>SUM(B7:B11)</f>
        <v>1.0000000000000002</v>
      </c>
      <c r="C12" s="62"/>
      <c r="D12" s="63"/>
      <c r="E12" s="64"/>
      <c r="F12" s="64"/>
      <c r="G12" s="64"/>
      <c r="H12" s="64"/>
      <c r="I12" s="64"/>
      <c r="J12" s="64"/>
      <c r="K12" s="64"/>
      <c r="L12" s="60"/>
    </row>
    <row r="13" spans="1:20" ht="35.1" customHeight="1">
      <c r="A13" s="65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5"/>
    </row>
    <row r="14" spans="1:20" ht="24.95" customHeight="1">
      <c r="A14" s="67"/>
      <c r="B14" s="67"/>
      <c r="C14" s="68"/>
      <c r="D14" s="68"/>
      <c r="E14" s="67"/>
      <c r="F14" s="67"/>
      <c r="G14" s="67"/>
      <c r="H14" s="67"/>
      <c r="I14" s="67"/>
      <c r="J14" s="67"/>
      <c r="K14" s="67"/>
      <c r="L14" s="67"/>
    </row>
    <row r="15" spans="1:20" ht="24.95" customHeight="1">
      <c r="A15" s="67"/>
      <c r="B15" s="67"/>
      <c r="C15" s="67"/>
      <c r="D15" s="67"/>
      <c r="E15" s="68"/>
      <c r="F15" s="68"/>
      <c r="G15" s="67"/>
      <c r="H15" s="67"/>
      <c r="I15" s="67"/>
      <c r="J15" s="67"/>
      <c r="K15" s="67"/>
      <c r="L15" s="67"/>
    </row>
    <row r="16" spans="1:20" ht="24.95" customHeight="1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T16" s="34" t="s">
        <v>889</v>
      </c>
    </row>
    <row r="17" spans="1:12" ht="24.95" customHeight="1">
      <c r="A17" s="67"/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</row>
    <row r="18" spans="1:12" ht="24.95" customHeight="1"/>
    <row r="19" spans="1:12" ht="24.95" customHeight="1"/>
    <row r="20" spans="1:12" ht="24.95" customHeight="1"/>
    <row r="21" spans="1:12" ht="24.95" customHeight="1"/>
    <row r="22" spans="1:12" ht="24.95" customHeight="1"/>
    <row r="23" spans="1:12" ht="24.95" customHeight="1"/>
    <row r="24" spans="1:12" ht="24.95" customHeight="1"/>
    <row r="25" spans="1:12" ht="24.95" customHeight="1"/>
    <row r="26" spans="1:12" ht="24.95" customHeight="1"/>
    <row r="27" spans="1:12" ht="24.95" customHeight="1"/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13.5"/>
    <row r="44" ht="13.5"/>
    <row r="45" ht="13.5"/>
    <row r="46" ht="13.5"/>
    <row r="47" ht="13.5"/>
    <row r="48" ht="13.5"/>
    <row r="49" ht="13.5"/>
    <row r="50" ht="13.5"/>
    <row r="51" ht="13.5"/>
    <row r="52" ht="13.5"/>
    <row r="53" ht="13.5"/>
    <row r="54" ht="13.5"/>
    <row r="55" ht="13.5"/>
    <row r="56" ht="13.5"/>
    <row r="57" ht="13.5"/>
    <row r="58" ht="13.5"/>
    <row r="59" ht="13.5"/>
    <row r="60" ht="13.5"/>
    <row r="61" ht="13.5"/>
    <row r="62" ht="13.5"/>
    <row r="63" ht="13.5"/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23" ht="13.5"/>
    <row r="124" ht="13.5"/>
    <row r="125" ht="13.5"/>
    <row r="126" ht="13.5"/>
    <row r="127" ht="13.5"/>
    <row r="128" ht="13.5"/>
    <row r="129" ht="13.5"/>
    <row r="130" ht="13.5"/>
    <row r="131" ht="13.5"/>
    <row r="132" ht="13.5"/>
    <row r="133" ht="13.5"/>
    <row r="134" ht="13.5"/>
    <row r="135" ht="13.5"/>
    <row r="136" ht="13.5"/>
    <row r="137" ht="13.5"/>
    <row r="138" ht="13.5"/>
    <row r="139" ht="13.5"/>
    <row r="140" ht="13.5"/>
    <row r="141" ht="13.5"/>
    <row r="142" ht="13.5"/>
    <row r="143" ht="13.5"/>
    <row r="144" ht="13.5"/>
    <row r="145" ht="13.5"/>
    <row r="146" ht="13.5"/>
    <row r="147" ht="13.5"/>
    <row r="148" ht="13.5"/>
    <row r="149" ht="13.5"/>
    <row r="150" ht="13.5"/>
    <row r="151" ht="13.5"/>
    <row r="152" ht="13.5"/>
    <row r="153" ht="13.5"/>
    <row r="154" ht="13.5"/>
    <row r="155" ht="13.5"/>
    <row r="156" ht="13.5"/>
    <row r="157" ht="13.5"/>
    <row r="158" ht="13.5"/>
    <row r="159" ht="13.5"/>
    <row r="160" ht="13.5"/>
    <row r="161" ht="13.5"/>
    <row r="162" ht="13.5"/>
    <row r="163" ht="13.5"/>
    <row r="164" ht="13.5"/>
    <row r="165" ht="13.5"/>
    <row r="166" ht="13.5"/>
    <row r="167" ht="13.5"/>
    <row r="168" ht="13.5"/>
    <row r="169" ht="13.5"/>
    <row r="170" ht="13.5"/>
    <row r="171" ht="13.5"/>
    <row r="172" ht="13.5"/>
    <row r="173" ht="13.5"/>
    <row r="174" ht="13.5"/>
    <row r="175" ht="13.5"/>
    <row r="176" ht="13.5"/>
    <row r="177" ht="13.5"/>
    <row r="178" ht="13.5"/>
    <row r="179" ht="13.5"/>
    <row r="180" ht="13.5"/>
    <row r="181" ht="13.5"/>
    <row r="182" ht="13.5"/>
    <row r="183" ht="13.5"/>
    <row r="184" ht="13.5"/>
    <row r="185" ht="13.5"/>
  </sheetData>
  <mergeCells count="5">
    <mergeCell ref="A2:L2"/>
    <mergeCell ref="A5:A6"/>
    <mergeCell ref="B5:B6"/>
    <mergeCell ref="C5:K5"/>
    <mergeCell ref="L5:L6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Q187"/>
  <sheetViews>
    <sheetView tabSelected="1" view="pageBreakPreview" zoomScaleNormal="100" zoomScaleSheetLayoutView="100" workbookViewId="0">
      <selection activeCell="E8" sqref="E8"/>
    </sheetView>
  </sheetViews>
  <sheetFormatPr defaultRowHeight="17.100000000000001" customHeight="1"/>
  <cols>
    <col min="1" max="1" width="4" style="151" customWidth="1"/>
    <col min="2" max="2" width="4" style="148" customWidth="1"/>
    <col min="3" max="3" width="5.83203125" style="148" customWidth="1"/>
    <col min="4" max="4" width="29" style="148" customWidth="1"/>
    <col min="5" max="5" width="15.33203125" style="149" bestFit="1" customWidth="1"/>
    <col min="6" max="6" width="3.83203125" style="149" customWidth="1"/>
    <col min="7" max="7" width="9" style="149" bestFit="1" customWidth="1"/>
    <col min="8" max="8" width="7" style="149" customWidth="1"/>
    <col min="9" max="9" width="16.33203125" style="148" customWidth="1"/>
    <col min="10" max="10" width="17.6640625" style="150" bestFit="1" customWidth="1"/>
    <col min="11" max="11" width="3.6640625" style="147" customWidth="1"/>
    <col min="12" max="13" width="0" style="151" hidden="1" customWidth="1"/>
    <col min="14" max="14" width="18" style="152" bestFit="1" customWidth="1"/>
    <col min="15" max="15" width="28.5" style="151" customWidth="1"/>
    <col min="16" max="16" width="16.33203125" style="151" bestFit="1" customWidth="1"/>
    <col min="17" max="17" width="18" style="151" bestFit="1" customWidth="1"/>
    <col min="18" max="16384" width="9.33203125" style="151"/>
  </cols>
  <sheetData>
    <row r="1" spans="1:16" s="69" customFormat="1" ht="21" customHeight="1">
      <c r="A1" s="174" t="s">
        <v>890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N1" s="70"/>
    </row>
    <row r="2" spans="1:16" s="76" customFormat="1" ht="21" customHeight="1">
      <c r="A2" s="71" t="s">
        <v>979</v>
      </c>
      <c r="B2" s="72"/>
      <c r="C2" s="72"/>
      <c r="D2" s="72"/>
      <c r="E2" s="73"/>
      <c r="F2" s="73"/>
      <c r="G2" s="73"/>
      <c r="H2" s="73"/>
      <c r="I2" s="72"/>
      <c r="J2" s="74" t="s">
        <v>891</v>
      </c>
      <c r="K2" s="75"/>
      <c r="N2" s="77"/>
    </row>
    <row r="3" spans="1:16" s="79" customFormat="1" ht="21.95" customHeight="1">
      <c r="A3" s="175" t="s">
        <v>892</v>
      </c>
      <c r="B3" s="175"/>
      <c r="C3" s="176" t="s">
        <v>893</v>
      </c>
      <c r="D3" s="176"/>
      <c r="E3" s="177" t="s">
        <v>894</v>
      </c>
      <c r="F3" s="178"/>
      <c r="G3" s="178"/>
      <c r="H3" s="178"/>
      <c r="I3" s="78" t="s">
        <v>895</v>
      </c>
      <c r="J3" s="177" t="s">
        <v>896</v>
      </c>
      <c r="K3" s="179"/>
      <c r="N3" s="80"/>
    </row>
    <row r="4" spans="1:16" s="69" customFormat="1" ht="21.95" customHeight="1">
      <c r="A4" s="81"/>
      <c r="B4" s="167" t="s">
        <v>897</v>
      </c>
      <c r="C4" s="82" t="s">
        <v>898</v>
      </c>
      <c r="D4" s="83" t="s">
        <v>899</v>
      </c>
      <c r="E4" s="84"/>
      <c r="F4" s="85"/>
      <c r="G4" s="85"/>
      <c r="H4" s="85"/>
      <c r="I4" s="86"/>
      <c r="J4" s="170"/>
      <c r="K4" s="171"/>
      <c r="N4" s="70"/>
      <c r="O4" s="87"/>
    </row>
    <row r="5" spans="1:16" s="69" customFormat="1" ht="21.95" customHeight="1">
      <c r="A5" s="88"/>
      <c r="B5" s="168"/>
      <c r="C5" s="82" t="s">
        <v>900</v>
      </c>
      <c r="D5" s="83" t="s">
        <v>901</v>
      </c>
      <c r="E5" s="84"/>
      <c r="F5" s="85"/>
      <c r="G5" s="85"/>
      <c r="H5" s="85"/>
      <c r="I5" s="86"/>
      <c r="J5" s="170"/>
      <c r="K5" s="171"/>
      <c r="N5" s="70"/>
      <c r="O5" s="87"/>
    </row>
    <row r="6" spans="1:16" s="76" customFormat="1" ht="21.95" customHeight="1">
      <c r="A6" s="88"/>
      <c r="B6" s="169"/>
      <c r="C6" s="89" t="s">
        <v>902</v>
      </c>
      <c r="D6" s="90" t="s">
        <v>903</v>
      </c>
      <c r="E6" s="91"/>
      <c r="F6" s="92"/>
      <c r="G6" s="92"/>
      <c r="H6" s="92"/>
      <c r="I6" s="93"/>
      <c r="J6" s="172" t="s">
        <v>904</v>
      </c>
      <c r="K6" s="173"/>
      <c r="N6" s="77"/>
      <c r="O6" s="94"/>
    </row>
    <row r="7" spans="1:16" s="69" customFormat="1" ht="21.95" customHeight="1">
      <c r="A7" s="88"/>
      <c r="B7" s="167" t="s">
        <v>905</v>
      </c>
      <c r="C7" s="82" t="s">
        <v>906</v>
      </c>
      <c r="D7" s="83" t="s">
        <v>907</v>
      </c>
      <c r="E7" s="84"/>
      <c r="F7" s="85"/>
      <c r="G7" s="85"/>
      <c r="H7" s="85"/>
      <c r="I7" s="86"/>
      <c r="J7" s="170"/>
      <c r="K7" s="171"/>
      <c r="N7" s="70"/>
      <c r="O7" s="95"/>
    </row>
    <row r="8" spans="1:16" s="69" customFormat="1" ht="21.95" customHeight="1">
      <c r="A8" s="88"/>
      <c r="B8" s="168"/>
      <c r="C8" s="82" t="s">
        <v>908</v>
      </c>
      <c r="D8" s="83" t="s">
        <v>909</v>
      </c>
      <c r="E8" s="84"/>
      <c r="F8" s="85" t="s">
        <v>910</v>
      </c>
      <c r="G8" s="96">
        <v>14.3</v>
      </c>
      <c r="H8" s="97" t="s">
        <v>911</v>
      </c>
      <c r="I8" s="98"/>
      <c r="J8" s="170" t="s">
        <v>912</v>
      </c>
      <c r="K8" s="171"/>
      <c r="N8" s="70">
        <f>[1]내역서!F7</f>
        <v>17515295</v>
      </c>
      <c r="O8" s="95"/>
    </row>
    <row r="9" spans="1:16" s="76" customFormat="1" ht="21.95" customHeight="1">
      <c r="A9" s="88"/>
      <c r="B9" s="169"/>
      <c r="C9" s="89" t="s">
        <v>913</v>
      </c>
      <c r="D9" s="90" t="s">
        <v>903</v>
      </c>
      <c r="E9" s="91"/>
      <c r="F9" s="92"/>
      <c r="G9" s="99"/>
      <c r="H9" s="92"/>
      <c r="I9" s="93"/>
      <c r="J9" s="172" t="s">
        <v>914</v>
      </c>
      <c r="K9" s="173"/>
      <c r="N9" s="77"/>
      <c r="O9" s="95"/>
      <c r="P9" s="100"/>
    </row>
    <row r="10" spans="1:16" s="69" customFormat="1" ht="21.95" customHeight="1">
      <c r="A10" s="88"/>
      <c r="B10" s="167" t="s">
        <v>915</v>
      </c>
      <c r="C10" s="82" t="s">
        <v>916</v>
      </c>
      <c r="D10" s="83" t="s">
        <v>917</v>
      </c>
      <c r="E10" s="84"/>
      <c r="F10" s="85"/>
      <c r="G10" s="85"/>
      <c r="H10" s="85"/>
      <c r="I10" s="86"/>
      <c r="J10" s="170"/>
      <c r="K10" s="171"/>
      <c r="N10" s="70">
        <f>[1]내역서!L6</f>
        <v>10303037</v>
      </c>
      <c r="O10" s="95"/>
    </row>
    <row r="11" spans="1:16" s="76" customFormat="1" ht="21.95" customHeight="1">
      <c r="A11" s="88"/>
      <c r="B11" s="169"/>
      <c r="C11" s="89" t="s">
        <v>918</v>
      </c>
      <c r="D11" s="90" t="s">
        <v>903</v>
      </c>
      <c r="E11" s="91"/>
      <c r="F11" s="92"/>
      <c r="G11" s="99"/>
      <c r="H11" s="92"/>
      <c r="I11" s="93"/>
      <c r="J11" s="172" t="s">
        <v>919</v>
      </c>
      <c r="K11" s="173"/>
      <c r="N11" s="70"/>
      <c r="O11" s="95"/>
    </row>
    <row r="12" spans="1:16" s="69" customFormat="1" ht="21.95" customHeight="1">
      <c r="A12" s="88"/>
      <c r="B12" s="101"/>
      <c r="C12" s="82" t="s">
        <v>920</v>
      </c>
      <c r="D12" s="102" t="s">
        <v>921</v>
      </c>
      <c r="E12" s="84"/>
      <c r="F12" s="85" t="s">
        <v>910</v>
      </c>
      <c r="G12" s="96">
        <v>3.56</v>
      </c>
      <c r="H12" s="103" t="s">
        <v>911</v>
      </c>
      <c r="I12" s="98"/>
      <c r="J12" s="170" t="s">
        <v>922</v>
      </c>
      <c r="K12" s="171"/>
      <c r="N12" s="70">
        <f>[1]내역서!F8</f>
        <v>4983995</v>
      </c>
      <c r="O12" s="95"/>
    </row>
    <row r="13" spans="1:16" s="69" customFormat="1" ht="21.95" customHeight="1">
      <c r="A13" s="88"/>
      <c r="B13" s="104"/>
      <c r="C13" s="82" t="s">
        <v>923</v>
      </c>
      <c r="D13" s="102" t="s">
        <v>924</v>
      </c>
      <c r="E13" s="105" t="s">
        <v>981</v>
      </c>
      <c r="F13" s="106" t="s">
        <v>910</v>
      </c>
      <c r="G13" s="107">
        <f>1.85*1.2</f>
        <v>2.2200000000000002</v>
      </c>
      <c r="H13" s="103" t="s">
        <v>911</v>
      </c>
      <c r="I13" s="98">
        <v>2769381</v>
      </c>
      <c r="J13" s="170" t="s">
        <v>925</v>
      </c>
      <c r="K13" s="171"/>
      <c r="N13" s="70">
        <f>[1]내역서!F15</f>
        <v>4094994</v>
      </c>
      <c r="O13" s="95"/>
    </row>
    <row r="14" spans="1:16" s="69" customFormat="1" ht="21.95" customHeight="1">
      <c r="A14" s="88"/>
      <c r="B14" s="104"/>
      <c r="C14" s="82"/>
      <c r="D14" s="102" t="s">
        <v>926</v>
      </c>
      <c r="E14" s="105" t="s">
        <v>980</v>
      </c>
      <c r="F14" s="106" t="s">
        <v>910</v>
      </c>
      <c r="G14" s="107">
        <v>1.85</v>
      </c>
      <c r="H14" s="103" t="s">
        <v>927</v>
      </c>
      <c r="I14" s="98"/>
      <c r="J14" s="170" t="s">
        <v>928</v>
      </c>
      <c r="K14" s="171"/>
      <c r="N14" s="70">
        <f>[1]내역서!F14</f>
        <v>5936676</v>
      </c>
      <c r="O14" s="95"/>
    </row>
    <row r="15" spans="1:16" s="69" customFormat="1" ht="21.95" customHeight="1">
      <c r="A15" s="88"/>
      <c r="B15" s="104"/>
      <c r="C15" s="82" t="s">
        <v>929</v>
      </c>
      <c r="D15" s="108" t="s">
        <v>930</v>
      </c>
      <c r="E15" s="105"/>
      <c r="F15" s="85" t="s">
        <v>910</v>
      </c>
      <c r="G15" s="96">
        <v>1.01</v>
      </c>
      <c r="H15" s="97" t="s">
        <v>911</v>
      </c>
      <c r="I15" s="98"/>
      <c r="J15" s="170" t="s">
        <v>931</v>
      </c>
      <c r="K15" s="171"/>
      <c r="L15" s="182">
        <f>E15*G15/100</f>
        <v>0</v>
      </c>
      <c r="M15" s="183"/>
      <c r="N15" s="70"/>
      <c r="O15" s="95"/>
    </row>
    <row r="16" spans="1:16" s="69" customFormat="1" ht="21.95" customHeight="1">
      <c r="A16" s="88"/>
      <c r="B16" s="104"/>
      <c r="C16" s="82" t="s">
        <v>932</v>
      </c>
      <c r="D16" s="108" t="s">
        <v>933</v>
      </c>
      <c r="E16" s="105"/>
      <c r="F16" s="85" t="s">
        <v>910</v>
      </c>
      <c r="G16" s="96">
        <v>5.5</v>
      </c>
      <c r="H16" s="97" t="s">
        <v>927</v>
      </c>
      <c r="I16" s="98"/>
      <c r="J16" s="180" t="s">
        <v>934</v>
      </c>
      <c r="K16" s="181"/>
      <c r="L16" s="182">
        <f>E16*G16/100</f>
        <v>0</v>
      </c>
      <c r="M16" s="183"/>
      <c r="N16" s="70"/>
      <c r="O16" s="95"/>
    </row>
    <row r="17" spans="1:17" s="69" customFormat="1" ht="21.95" customHeight="1">
      <c r="A17" s="88"/>
      <c r="B17" s="104"/>
      <c r="C17" s="82" t="s">
        <v>935</v>
      </c>
      <c r="D17" s="108" t="s">
        <v>936</v>
      </c>
      <c r="E17" s="105"/>
      <c r="F17" s="85" t="s">
        <v>910</v>
      </c>
      <c r="G17" s="96">
        <v>0.3</v>
      </c>
      <c r="H17" s="97" t="s">
        <v>911</v>
      </c>
      <c r="I17" s="98"/>
      <c r="J17" s="180" t="s">
        <v>937</v>
      </c>
      <c r="K17" s="181"/>
      <c r="L17" s="109"/>
      <c r="M17" s="79"/>
      <c r="N17" s="70"/>
      <c r="O17" s="95"/>
    </row>
    <row r="18" spans="1:17" s="69" customFormat="1" ht="21.95" customHeight="1">
      <c r="A18" s="88"/>
      <c r="B18" s="104"/>
      <c r="C18" s="82" t="s">
        <v>938</v>
      </c>
      <c r="D18" s="108" t="s">
        <v>939</v>
      </c>
      <c r="E18" s="105" t="s">
        <v>982</v>
      </c>
      <c r="F18" s="85" t="s">
        <v>910</v>
      </c>
      <c r="G18" s="96">
        <v>3.5449999999999999</v>
      </c>
      <c r="H18" s="97" t="s">
        <v>911</v>
      </c>
      <c r="I18" s="98">
        <v>2769262</v>
      </c>
      <c r="J18" s="180" t="s">
        <v>940</v>
      </c>
      <c r="K18" s="181"/>
      <c r="L18" s="109"/>
      <c r="M18" s="79"/>
      <c r="N18" s="70"/>
      <c r="O18" s="95"/>
    </row>
    <row r="19" spans="1:17" s="69" customFormat="1" ht="21.95" customHeight="1">
      <c r="A19" s="88"/>
      <c r="B19" s="104"/>
      <c r="C19" s="82" t="s">
        <v>941</v>
      </c>
      <c r="D19" s="108" t="s">
        <v>942</v>
      </c>
      <c r="E19" s="105" t="s">
        <v>983</v>
      </c>
      <c r="F19" s="85" t="s">
        <v>910</v>
      </c>
      <c r="G19" s="96">
        <v>4.5</v>
      </c>
      <c r="H19" s="97" t="s">
        <v>927</v>
      </c>
      <c r="I19" s="98">
        <v>3515283</v>
      </c>
      <c r="J19" s="180" t="s">
        <v>943</v>
      </c>
      <c r="K19" s="181"/>
      <c r="L19" s="109"/>
      <c r="M19" s="79"/>
      <c r="N19" s="70"/>
      <c r="O19" s="95"/>
    </row>
    <row r="20" spans="1:17" s="69" customFormat="1" ht="21.95" customHeight="1">
      <c r="A20" s="88"/>
      <c r="B20" s="104"/>
      <c r="C20" s="82" t="s">
        <v>944</v>
      </c>
      <c r="D20" s="108" t="s">
        <v>945</v>
      </c>
      <c r="E20" s="105" t="s">
        <v>984</v>
      </c>
      <c r="F20" s="85" t="s">
        <v>910</v>
      </c>
      <c r="G20" s="96">
        <v>12.95</v>
      </c>
      <c r="H20" s="97" t="s">
        <v>927</v>
      </c>
      <c r="I20" s="98">
        <v>358619</v>
      </c>
      <c r="J20" s="180" t="s">
        <v>946</v>
      </c>
      <c r="K20" s="181"/>
      <c r="L20" s="109"/>
      <c r="M20" s="79"/>
      <c r="N20" s="70"/>
      <c r="O20" s="95"/>
    </row>
    <row r="21" spans="1:17" s="69" customFormat="1" ht="21.95" customHeight="1">
      <c r="A21" s="88"/>
      <c r="B21" s="104"/>
      <c r="C21" s="82" t="s">
        <v>947</v>
      </c>
      <c r="D21" s="110" t="s">
        <v>948</v>
      </c>
      <c r="E21" s="105"/>
      <c r="F21" s="85" t="s">
        <v>910</v>
      </c>
      <c r="G21" s="96">
        <v>0.18</v>
      </c>
      <c r="H21" s="97" t="s">
        <v>927</v>
      </c>
      <c r="I21" s="98"/>
      <c r="J21" s="180" t="s">
        <v>949</v>
      </c>
      <c r="K21" s="181"/>
      <c r="L21" s="111"/>
      <c r="M21" s="79"/>
      <c r="N21" s="70"/>
      <c r="O21" s="95"/>
    </row>
    <row r="22" spans="1:17" s="69" customFormat="1" ht="21.95" customHeight="1">
      <c r="A22" s="88"/>
      <c r="B22" s="104"/>
      <c r="C22" s="82" t="s">
        <v>950</v>
      </c>
      <c r="D22" s="110" t="s">
        <v>951</v>
      </c>
      <c r="E22" s="105"/>
      <c r="F22" s="85" t="s">
        <v>952</v>
      </c>
      <c r="G22" s="96">
        <v>8.1000000000000003E-2</v>
      </c>
      <c r="H22" s="97" t="s">
        <v>927</v>
      </c>
      <c r="I22" s="98"/>
      <c r="J22" s="180" t="s">
        <v>953</v>
      </c>
      <c r="K22" s="181"/>
      <c r="L22" s="111"/>
      <c r="M22" s="79"/>
      <c r="N22" s="70"/>
      <c r="O22" s="95"/>
    </row>
    <row r="23" spans="1:17" s="69" customFormat="1" ht="21.95" customHeight="1">
      <c r="A23" s="88"/>
      <c r="B23" s="104"/>
      <c r="C23" s="82" t="s">
        <v>954</v>
      </c>
      <c r="D23" s="110" t="s">
        <v>955</v>
      </c>
      <c r="E23" s="105" t="s">
        <v>983</v>
      </c>
      <c r="F23" s="85" t="s">
        <v>952</v>
      </c>
      <c r="G23" s="96">
        <v>2.2999999999999998</v>
      </c>
      <c r="H23" s="97" t="s">
        <v>911</v>
      </c>
      <c r="I23" s="98">
        <v>1796700</v>
      </c>
      <c r="J23" s="180"/>
      <c r="K23" s="181"/>
      <c r="L23" s="111"/>
      <c r="M23" s="79"/>
      <c r="N23" s="70"/>
      <c r="O23" s="95"/>
    </row>
    <row r="24" spans="1:17" s="76" customFormat="1" ht="21.95" customHeight="1">
      <c r="A24" s="112"/>
      <c r="B24" s="113"/>
      <c r="C24" s="89" t="s">
        <v>956</v>
      </c>
      <c r="D24" s="114" t="s">
        <v>957</v>
      </c>
      <c r="E24" s="91"/>
      <c r="F24" s="92"/>
      <c r="G24" s="92"/>
      <c r="H24" s="92"/>
      <c r="I24" s="93"/>
      <c r="J24" s="189" t="s">
        <v>958</v>
      </c>
      <c r="K24" s="190"/>
      <c r="N24" s="70"/>
      <c r="O24" s="95"/>
    </row>
    <row r="25" spans="1:17" s="76" customFormat="1" ht="21.95" customHeight="1">
      <c r="A25" s="191" t="s">
        <v>959</v>
      </c>
      <c r="B25" s="192"/>
      <c r="C25" s="192"/>
      <c r="D25" s="193"/>
      <c r="E25" s="115"/>
      <c r="F25" s="116"/>
      <c r="G25" s="116"/>
      <c r="H25" s="116"/>
      <c r="I25" s="93"/>
      <c r="J25" s="172" t="s">
        <v>960</v>
      </c>
      <c r="K25" s="173"/>
      <c r="L25" s="194" t="e">
        <f>#REF!+#REF!+#REF!</f>
        <v>#REF!</v>
      </c>
      <c r="M25" s="195"/>
      <c r="N25" s="70"/>
      <c r="O25" s="95"/>
      <c r="Q25" s="117"/>
    </row>
    <row r="26" spans="1:17" s="69" customFormat="1" ht="21.95" customHeight="1">
      <c r="A26" s="184" t="s">
        <v>961</v>
      </c>
      <c r="B26" s="185"/>
      <c r="C26" s="185"/>
      <c r="D26" s="186"/>
      <c r="E26" s="118"/>
      <c r="F26" s="119" t="s">
        <v>910</v>
      </c>
      <c r="G26" s="120">
        <v>6</v>
      </c>
      <c r="H26" s="119" t="s">
        <v>911</v>
      </c>
      <c r="I26" s="98"/>
      <c r="J26" s="170" t="s">
        <v>962</v>
      </c>
      <c r="K26" s="171"/>
      <c r="L26" s="187" t="e">
        <f>#REF!*4.7%</f>
        <v>#REF!</v>
      </c>
      <c r="M26" s="188"/>
      <c r="N26" s="70"/>
      <c r="O26" s="95"/>
    </row>
    <row r="27" spans="1:17" s="69" customFormat="1" ht="21.95" customHeight="1">
      <c r="A27" s="184" t="s">
        <v>963</v>
      </c>
      <c r="B27" s="185"/>
      <c r="C27" s="185"/>
      <c r="D27" s="186"/>
      <c r="E27" s="118"/>
      <c r="F27" s="119" t="s">
        <v>910</v>
      </c>
      <c r="G27" s="121">
        <v>15</v>
      </c>
      <c r="H27" s="119" t="s">
        <v>964</v>
      </c>
      <c r="I27" s="98"/>
      <c r="J27" s="170" t="s">
        <v>965</v>
      </c>
      <c r="K27" s="171"/>
      <c r="L27" s="187">
        <f>E27*G27%</f>
        <v>0</v>
      </c>
      <c r="M27" s="188"/>
      <c r="N27" s="70"/>
      <c r="O27" s="95"/>
      <c r="Q27" s="122"/>
    </row>
    <row r="28" spans="1:17" s="69" customFormat="1" ht="21.95" customHeight="1">
      <c r="A28" s="184" t="s">
        <v>966</v>
      </c>
      <c r="B28" s="185"/>
      <c r="C28" s="185"/>
      <c r="D28" s="186"/>
      <c r="E28" s="118"/>
      <c r="F28" s="119"/>
      <c r="G28" s="121"/>
      <c r="H28" s="119"/>
      <c r="I28" s="86"/>
      <c r="J28" s="123" t="s">
        <v>967</v>
      </c>
      <c r="K28" s="124"/>
      <c r="L28" s="125"/>
      <c r="M28" s="79"/>
      <c r="N28" s="70"/>
      <c r="O28" s="95"/>
      <c r="Q28" s="122"/>
    </row>
    <row r="29" spans="1:17" s="69" customFormat="1" ht="21.95" customHeight="1">
      <c r="A29" s="184" t="s">
        <v>968</v>
      </c>
      <c r="B29" s="185"/>
      <c r="C29" s="185"/>
      <c r="D29" s="186"/>
      <c r="E29" s="118"/>
      <c r="F29" s="119"/>
      <c r="G29" s="121"/>
      <c r="H29" s="119"/>
      <c r="I29" s="86"/>
      <c r="J29" s="170" t="s">
        <v>969</v>
      </c>
      <c r="K29" s="171"/>
      <c r="L29" s="125"/>
      <c r="M29" s="79"/>
      <c r="N29" s="70"/>
      <c r="O29" s="95"/>
      <c r="Q29" s="122"/>
    </row>
    <row r="30" spans="1:17" s="126" customFormat="1" ht="21.95" customHeight="1">
      <c r="A30" s="184" t="s">
        <v>970</v>
      </c>
      <c r="B30" s="185"/>
      <c r="C30" s="185"/>
      <c r="D30" s="186"/>
      <c r="E30" s="118"/>
      <c r="F30" s="119" t="s">
        <v>952</v>
      </c>
      <c r="G30" s="121">
        <v>10</v>
      </c>
      <c r="H30" s="119" t="s">
        <v>964</v>
      </c>
      <c r="I30" s="86"/>
      <c r="J30" s="170" t="s">
        <v>971</v>
      </c>
      <c r="K30" s="171"/>
      <c r="L30" s="196" t="e">
        <f>#REF!+#REF!</f>
        <v>#REF!</v>
      </c>
      <c r="M30" s="197"/>
      <c r="N30" s="70"/>
      <c r="O30" s="95"/>
      <c r="Q30" s="127"/>
    </row>
    <row r="31" spans="1:17" s="131" customFormat="1" ht="21.95" customHeight="1">
      <c r="A31" s="198" t="s">
        <v>972</v>
      </c>
      <c r="B31" s="199"/>
      <c r="C31" s="199"/>
      <c r="D31" s="200"/>
      <c r="E31" s="128"/>
      <c r="F31" s="129"/>
      <c r="G31" s="130"/>
      <c r="H31" s="129"/>
      <c r="I31" s="98"/>
      <c r="J31" s="180" t="s">
        <v>973</v>
      </c>
      <c r="K31" s="181"/>
      <c r="N31" s="70"/>
      <c r="O31" s="95"/>
      <c r="Q31" s="132"/>
    </row>
    <row r="32" spans="1:17" s="131" customFormat="1" ht="21.95" customHeight="1">
      <c r="A32" s="184" t="s">
        <v>974</v>
      </c>
      <c r="B32" s="185"/>
      <c r="C32" s="185"/>
      <c r="D32" s="186"/>
      <c r="E32" s="128"/>
      <c r="F32" s="129"/>
      <c r="G32" s="130"/>
      <c r="H32" s="129"/>
      <c r="I32" s="86"/>
      <c r="J32" s="133"/>
      <c r="K32" s="134"/>
      <c r="N32" s="70"/>
      <c r="O32" s="95"/>
      <c r="Q32" s="132"/>
    </row>
    <row r="33" spans="1:17" s="135" customFormat="1" ht="21.95" customHeight="1">
      <c r="A33" s="184" t="s">
        <v>975</v>
      </c>
      <c r="B33" s="185"/>
      <c r="C33" s="185"/>
      <c r="D33" s="186"/>
      <c r="E33" s="118"/>
      <c r="F33" s="119"/>
      <c r="G33" s="121"/>
      <c r="H33" s="119"/>
      <c r="I33" s="86"/>
      <c r="J33" s="170"/>
      <c r="K33" s="171"/>
      <c r="N33" s="70"/>
      <c r="O33" s="95"/>
      <c r="Q33" s="136"/>
    </row>
    <row r="34" spans="1:17" s="126" customFormat="1" ht="21.95" customHeight="1">
      <c r="A34" s="184" t="s">
        <v>976</v>
      </c>
      <c r="B34" s="185"/>
      <c r="C34" s="185"/>
      <c r="D34" s="186"/>
      <c r="E34" s="118"/>
      <c r="F34" s="119"/>
      <c r="G34" s="121"/>
      <c r="H34" s="119"/>
      <c r="I34" s="86"/>
      <c r="J34" s="170" t="s">
        <v>977</v>
      </c>
      <c r="K34" s="171"/>
      <c r="N34" s="70"/>
      <c r="O34" s="95"/>
      <c r="Q34" s="137"/>
    </row>
    <row r="35" spans="1:17" s="142" customFormat="1" ht="21" customHeight="1">
      <c r="A35" s="138"/>
      <c r="B35" s="139"/>
      <c r="C35" s="139"/>
      <c r="D35" s="139"/>
      <c r="E35" s="140"/>
      <c r="F35" s="140"/>
      <c r="G35" s="140"/>
      <c r="H35" s="140"/>
      <c r="I35" s="139"/>
      <c r="J35" s="141"/>
      <c r="K35" s="138"/>
      <c r="N35" s="143"/>
      <c r="O35" s="144"/>
    </row>
    <row r="36" spans="1:17" s="145" customFormat="1" ht="21" customHeight="1">
      <c r="A36" s="138"/>
      <c r="B36" s="139"/>
      <c r="C36" s="139"/>
      <c r="D36" s="139"/>
      <c r="E36" s="140"/>
      <c r="F36" s="140"/>
      <c r="G36" s="140"/>
      <c r="H36" s="140"/>
      <c r="I36" s="139"/>
      <c r="J36" s="141"/>
      <c r="K36" s="138"/>
      <c r="N36" s="146"/>
    </row>
    <row r="37" spans="1:17" s="145" customFormat="1" ht="21" customHeight="1">
      <c r="A37" s="147"/>
      <c r="B37" s="148"/>
      <c r="C37" s="148"/>
      <c r="D37" s="148"/>
      <c r="E37" s="149"/>
      <c r="F37" s="149"/>
      <c r="G37" s="149"/>
      <c r="H37" s="149"/>
      <c r="I37" s="148"/>
      <c r="J37" s="150"/>
      <c r="K37" s="147"/>
      <c r="N37" s="146"/>
    </row>
    <row r="38" spans="1:17" ht="21" customHeight="1">
      <c r="A38" s="147"/>
    </row>
    <row r="39" spans="1:17" ht="21" customHeight="1"/>
    <row r="40" spans="1:17" ht="21" customHeight="1">
      <c r="J40" s="153"/>
    </row>
    <row r="41" spans="1:17" ht="21" customHeight="1"/>
    <row r="42" spans="1:17" ht="21" customHeight="1"/>
    <row r="43" spans="1:17" ht="21" customHeight="1"/>
    <row r="44" spans="1:17" ht="21" customHeight="1"/>
    <row r="45" spans="1:17" ht="21" customHeight="1"/>
    <row r="46" spans="1:17" ht="21" customHeight="1"/>
    <row r="47" spans="1:17" ht="21" customHeight="1"/>
    <row r="48" spans="1:17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</sheetData>
  <mergeCells count="53">
    <mergeCell ref="A33:D33"/>
    <mergeCell ref="J33:K33"/>
    <mergeCell ref="A34:D34"/>
    <mergeCell ref="J34:K34"/>
    <mergeCell ref="A30:D30"/>
    <mergeCell ref="J30:K30"/>
    <mergeCell ref="L30:M30"/>
    <mergeCell ref="A31:D31"/>
    <mergeCell ref="J31:K31"/>
    <mergeCell ref="A32:D32"/>
    <mergeCell ref="A27:D27"/>
    <mergeCell ref="J27:K27"/>
    <mergeCell ref="L27:M27"/>
    <mergeCell ref="A28:D28"/>
    <mergeCell ref="A29:D29"/>
    <mergeCell ref="J29:K29"/>
    <mergeCell ref="A26:D26"/>
    <mergeCell ref="J26:K26"/>
    <mergeCell ref="L26:M26"/>
    <mergeCell ref="J17:K17"/>
    <mergeCell ref="J18:K18"/>
    <mergeCell ref="J19:K19"/>
    <mergeCell ref="J20:K20"/>
    <mergeCell ref="J21:K21"/>
    <mergeCell ref="J22:K22"/>
    <mergeCell ref="J23:K23"/>
    <mergeCell ref="J24:K24"/>
    <mergeCell ref="A25:D25"/>
    <mergeCell ref="J25:K25"/>
    <mergeCell ref="L25:M25"/>
    <mergeCell ref="J16:K16"/>
    <mergeCell ref="L16:M16"/>
    <mergeCell ref="B7:B9"/>
    <mergeCell ref="J7:K7"/>
    <mergeCell ref="J8:K8"/>
    <mergeCell ref="J9:K9"/>
    <mergeCell ref="B10:B11"/>
    <mergeCell ref="J10:K10"/>
    <mergeCell ref="J11:K11"/>
    <mergeCell ref="J12:K12"/>
    <mergeCell ref="J13:K13"/>
    <mergeCell ref="J14:K14"/>
    <mergeCell ref="J15:K15"/>
    <mergeCell ref="L15:M15"/>
    <mergeCell ref="B4:B6"/>
    <mergeCell ref="J4:K4"/>
    <mergeCell ref="J5:K5"/>
    <mergeCell ref="J6:K6"/>
    <mergeCell ref="A1:K1"/>
    <mergeCell ref="A3:B3"/>
    <mergeCell ref="C3:D3"/>
    <mergeCell ref="E3:H3"/>
    <mergeCell ref="J3:K3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53"/>
  <sheetViews>
    <sheetView view="pageBreakPreview" zoomScale="115" zoomScaleNormal="100" zoomScaleSheetLayoutView="115" workbookViewId="0">
      <selection activeCell="B8" sqref="B8"/>
    </sheetView>
  </sheetViews>
  <sheetFormatPr defaultRowHeight="18.399999999999999" customHeight="1"/>
  <cols>
    <col min="1" max="1" width="21.6640625" style="24" customWidth="1"/>
    <col min="2" max="2" width="32.6640625" style="24" customWidth="1"/>
    <col min="3" max="3" width="6" style="24" bestFit="1" customWidth="1"/>
    <col min="4" max="4" width="5.6640625" style="24" bestFit="1" customWidth="1"/>
    <col min="5" max="8" width="12.1640625" style="24" bestFit="1" customWidth="1"/>
    <col min="9" max="10" width="11" style="24" bestFit="1" customWidth="1"/>
    <col min="11" max="11" width="10" style="24" bestFit="1" customWidth="1"/>
    <col min="12" max="12" width="12.1640625" style="24" bestFit="1" customWidth="1"/>
    <col min="13" max="13" width="13" style="24" bestFit="1" customWidth="1"/>
    <col min="14" max="59" width="0" hidden="1" customWidth="1"/>
  </cols>
  <sheetData>
    <row r="1" spans="1:61" ht="18.399999999999999" customHeight="1">
      <c r="A1" s="24" t="s">
        <v>107</v>
      </c>
    </row>
    <row r="2" spans="1:61" ht="18.399999999999999" customHeight="1">
      <c r="A2" s="201" t="s">
        <v>134</v>
      </c>
      <c r="B2" s="201" t="s">
        <v>378</v>
      </c>
      <c r="C2" s="201" t="s">
        <v>489</v>
      </c>
      <c r="D2" s="201" t="s">
        <v>313</v>
      </c>
      <c r="E2" s="201" t="s">
        <v>824</v>
      </c>
      <c r="F2" s="201" t="s">
        <v>848</v>
      </c>
      <c r="G2" s="201" t="s">
        <v>571</v>
      </c>
      <c r="H2" s="201" t="s">
        <v>848</v>
      </c>
      <c r="I2" s="201" t="s">
        <v>343</v>
      </c>
      <c r="J2" s="201" t="s">
        <v>848</v>
      </c>
      <c r="K2" s="201" t="s">
        <v>51</v>
      </c>
      <c r="L2" s="201" t="s">
        <v>848</v>
      </c>
      <c r="M2" s="201" t="s">
        <v>205</v>
      </c>
    </row>
    <row r="3" spans="1:61" ht="18.399999999999999" customHeight="1">
      <c r="A3" s="201" t="s">
        <v>848</v>
      </c>
      <c r="B3" s="201" t="s">
        <v>848</v>
      </c>
      <c r="C3" s="201" t="s">
        <v>848</v>
      </c>
      <c r="D3" s="201" t="s">
        <v>848</v>
      </c>
      <c r="E3" s="31" t="s">
        <v>180</v>
      </c>
      <c r="F3" s="31" t="s">
        <v>121</v>
      </c>
      <c r="G3" s="31" t="s">
        <v>180</v>
      </c>
      <c r="H3" s="31" t="s">
        <v>121</v>
      </c>
      <c r="I3" s="31" t="s">
        <v>180</v>
      </c>
      <c r="J3" s="31" t="s">
        <v>121</v>
      </c>
      <c r="K3" s="31" t="s">
        <v>180</v>
      </c>
      <c r="L3" s="31" t="s">
        <v>121</v>
      </c>
      <c r="M3" s="201" t="s">
        <v>848</v>
      </c>
      <c r="S3" s="1" t="s">
        <v>269</v>
      </c>
      <c r="T3" s="1" t="s">
        <v>603</v>
      </c>
      <c r="U3" s="1" t="s">
        <v>288</v>
      </c>
      <c r="V3" s="1" t="s">
        <v>124</v>
      </c>
      <c r="W3" s="1" t="s">
        <v>45</v>
      </c>
      <c r="X3" s="1" t="s">
        <v>256</v>
      </c>
      <c r="Y3" s="1" t="s">
        <v>569</v>
      </c>
    </row>
    <row r="4" spans="1:61" ht="18.399999999999999" customHeight="1">
      <c r="A4" s="202" t="s">
        <v>597</v>
      </c>
      <c r="B4" s="203"/>
      <c r="C4" s="29">
        <v>1</v>
      </c>
      <c r="D4" s="29" t="s">
        <v>664</v>
      </c>
      <c r="E4" s="28"/>
      <c r="F4" s="30"/>
      <c r="G4" s="28"/>
      <c r="H4" s="30"/>
      <c r="I4" s="28"/>
      <c r="J4" s="30"/>
      <c r="K4" s="28"/>
      <c r="L4" s="30"/>
      <c r="M4" s="29" t="s">
        <v>848</v>
      </c>
      <c r="N4" t="s">
        <v>848</v>
      </c>
      <c r="O4" t="s">
        <v>755</v>
      </c>
    </row>
    <row r="5" spans="1:61" ht="18.399999999999999" customHeight="1">
      <c r="A5" s="25" t="s">
        <v>670</v>
      </c>
      <c r="B5" s="25" t="s">
        <v>848</v>
      </c>
      <c r="C5" s="25">
        <v>1</v>
      </c>
      <c r="D5" s="25" t="s">
        <v>664</v>
      </c>
      <c r="E5" s="26"/>
      <c r="F5" s="26"/>
      <c r="G5" s="26"/>
      <c r="H5" s="26"/>
      <c r="I5" s="26"/>
      <c r="J5" s="26"/>
      <c r="K5" s="26"/>
      <c r="L5" s="26"/>
      <c r="M5" s="25" t="s">
        <v>848</v>
      </c>
      <c r="N5" t="s">
        <v>848</v>
      </c>
      <c r="P5" t="s">
        <v>111</v>
      </c>
      <c r="Q5" t="s">
        <v>848</v>
      </c>
      <c r="R5" t="s">
        <v>746</v>
      </c>
      <c r="AA5" s="22" t="s">
        <v>610</v>
      </c>
      <c r="AB5" s="5">
        <f>내역서!H5</f>
        <v>0</v>
      </c>
      <c r="AC5" s="22" t="s">
        <v>682</v>
      </c>
      <c r="AD5" s="4">
        <f t="shared" ref="AD5:AD24" si="0">$AB5</f>
        <v>0</v>
      </c>
      <c r="BI5" s="23" t="str">
        <f>HYPERLINK("#내역서!A31","A001 →")</f>
        <v>A001 →</v>
      </c>
    </row>
    <row r="6" spans="1:61" ht="18.399999999999999" customHeight="1">
      <c r="A6" s="25" t="s">
        <v>191</v>
      </c>
      <c r="B6" s="25" t="s">
        <v>848</v>
      </c>
      <c r="C6" s="25">
        <v>1</v>
      </c>
      <c r="D6" s="25" t="s">
        <v>664</v>
      </c>
      <c r="E6" s="26"/>
      <c r="F6" s="26"/>
      <c r="G6" s="27"/>
      <c r="H6" s="26"/>
      <c r="I6" s="27"/>
      <c r="J6" s="26"/>
      <c r="K6" s="27"/>
      <c r="L6" s="26"/>
      <c r="M6" s="25" t="s">
        <v>848</v>
      </c>
      <c r="N6" t="s">
        <v>848</v>
      </c>
      <c r="P6" t="s">
        <v>725</v>
      </c>
      <c r="Q6" t="s">
        <v>547</v>
      </c>
      <c r="R6" t="s">
        <v>688</v>
      </c>
      <c r="X6" t="s">
        <v>596</v>
      </c>
      <c r="AA6" s="22" t="s">
        <v>92</v>
      </c>
      <c r="AB6" s="5">
        <f>내역서!J6*14.3/100</f>
        <v>0</v>
      </c>
      <c r="AC6" s="22" t="s">
        <v>339</v>
      </c>
      <c r="AD6" s="4">
        <f t="shared" si="0"/>
        <v>0</v>
      </c>
    </row>
    <row r="7" spans="1:61" ht="18.399999999999999" customHeight="1">
      <c r="A7" s="25" t="s">
        <v>31</v>
      </c>
      <c r="B7" s="25" t="s">
        <v>320</v>
      </c>
      <c r="C7" s="25">
        <v>1</v>
      </c>
      <c r="D7" s="25" t="s">
        <v>664</v>
      </c>
      <c r="E7" s="26"/>
      <c r="F7" s="26"/>
      <c r="G7" s="27"/>
      <c r="H7" s="26"/>
      <c r="I7" s="27"/>
      <c r="J7" s="26"/>
      <c r="K7" s="27"/>
      <c r="L7" s="26"/>
      <c r="M7" s="25" t="s">
        <v>848</v>
      </c>
      <c r="N7" t="s">
        <v>372</v>
      </c>
      <c r="P7" t="s">
        <v>523</v>
      </c>
      <c r="Q7" t="s">
        <v>848</v>
      </c>
      <c r="R7" t="s">
        <v>749</v>
      </c>
      <c r="X7" t="s">
        <v>712</v>
      </c>
      <c r="AA7" s="22" t="s">
        <v>264</v>
      </c>
      <c r="AB7" s="5">
        <f>(내역서!J6+내역서!J7)*3.56/100</f>
        <v>0</v>
      </c>
      <c r="AC7" s="22" t="s">
        <v>454</v>
      </c>
      <c r="AD7" s="4">
        <f t="shared" si="0"/>
        <v>0</v>
      </c>
    </row>
    <row r="8" spans="1:61" ht="18.399999999999999" customHeight="1">
      <c r="A8" s="25" t="s">
        <v>214</v>
      </c>
      <c r="B8" s="25" t="s">
        <v>601</v>
      </c>
      <c r="C8" s="25">
        <v>1</v>
      </c>
      <c r="D8" s="25" t="s">
        <v>664</v>
      </c>
      <c r="E8" s="26"/>
      <c r="F8" s="26"/>
      <c r="G8" s="27"/>
      <c r="H8" s="26"/>
      <c r="I8" s="27"/>
      <c r="J8" s="26"/>
      <c r="K8" s="27"/>
      <c r="L8" s="26"/>
      <c r="M8" s="25" t="s">
        <v>848</v>
      </c>
      <c r="N8" t="s">
        <v>4</v>
      </c>
      <c r="P8" t="s">
        <v>307</v>
      </c>
      <c r="Q8" t="s">
        <v>848</v>
      </c>
      <c r="R8" t="s">
        <v>484</v>
      </c>
      <c r="X8" t="s">
        <v>620</v>
      </c>
      <c r="AA8" s="22" t="s">
        <v>264</v>
      </c>
      <c r="AB8" s="5">
        <f>(내역서!J6+내역서!J7)*1.01/100</f>
        <v>0</v>
      </c>
      <c r="AC8" s="22" t="s">
        <v>454</v>
      </c>
      <c r="AD8" s="4">
        <f t="shared" si="0"/>
        <v>0</v>
      </c>
    </row>
    <row r="9" spans="1:61" ht="18.399999999999999" customHeight="1">
      <c r="A9" s="25" t="s">
        <v>170</v>
      </c>
      <c r="B9" s="25" t="s">
        <v>464</v>
      </c>
      <c r="C9" s="25">
        <v>1</v>
      </c>
      <c r="D9" s="25" t="s">
        <v>664</v>
      </c>
      <c r="E9" s="26"/>
      <c r="F9" s="26"/>
      <c r="G9" s="27"/>
      <c r="H9" s="26"/>
      <c r="I9" s="27"/>
      <c r="J9" s="26"/>
      <c r="K9" s="27"/>
      <c r="L9" s="26"/>
      <c r="M9" s="25" t="s">
        <v>848</v>
      </c>
      <c r="N9" t="s">
        <v>753</v>
      </c>
      <c r="P9" t="s">
        <v>86</v>
      </c>
      <c r="Q9" t="s">
        <v>848</v>
      </c>
      <c r="R9" t="s">
        <v>376</v>
      </c>
      <c r="X9" t="s">
        <v>70</v>
      </c>
      <c r="AA9" s="22" t="s">
        <v>264</v>
      </c>
      <c r="AB9" s="5">
        <f>내역서!J6*3.545/100</f>
        <v>0</v>
      </c>
      <c r="AC9" s="22" t="s">
        <v>454</v>
      </c>
      <c r="AD9" s="4">
        <f t="shared" si="0"/>
        <v>0</v>
      </c>
    </row>
    <row r="10" spans="1:61" ht="18.399999999999999" customHeight="1">
      <c r="A10" s="25" t="s">
        <v>169</v>
      </c>
      <c r="B10" s="25" t="s">
        <v>243</v>
      </c>
      <c r="C10" s="25">
        <v>1</v>
      </c>
      <c r="D10" s="25" t="s">
        <v>664</v>
      </c>
      <c r="E10" s="26"/>
      <c r="F10" s="26"/>
      <c r="G10" s="27"/>
      <c r="H10" s="26"/>
      <c r="I10" s="27"/>
      <c r="J10" s="26"/>
      <c r="K10" s="27"/>
      <c r="L10" s="26"/>
      <c r="M10" s="25" t="s">
        <v>848</v>
      </c>
      <c r="N10" t="s">
        <v>403</v>
      </c>
      <c r="P10" t="s">
        <v>705</v>
      </c>
      <c r="Q10" t="s">
        <v>848</v>
      </c>
      <c r="R10" t="s">
        <v>797</v>
      </c>
      <c r="X10" t="s">
        <v>767</v>
      </c>
      <c r="AA10" s="22" t="s">
        <v>264</v>
      </c>
      <c r="AB10" s="5">
        <f>내역서!L10*12.95/100</f>
        <v>0</v>
      </c>
      <c r="AC10" s="22" t="s">
        <v>454</v>
      </c>
      <c r="AD10" s="4">
        <f t="shared" si="0"/>
        <v>0</v>
      </c>
    </row>
    <row r="11" spans="1:61" ht="18.399999999999999" customHeight="1">
      <c r="A11" s="25" t="s">
        <v>152</v>
      </c>
      <c r="B11" s="25" t="s">
        <v>237</v>
      </c>
      <c r="C11" s="25">
        <v>1</v>
      </c>
      <c r="D11" s="25" t="s">
        <v>664</v>
      </c>
      <c r="E11" s="26"/>
      <c r="F11" s="26"/>
      <c r="G11" s="27"/>
      <c r="H11" s="26"/>
      <c r="I11" s="27"/>
      <c r="J11" s="26"/>
      <c r="K11" s="27"/>
      <c r="L11" s="26"/>
      <c r="M11" s="25" t="s">
        <v>848</v>
      </c>
      <c r="N11" t="s">
        <v>679</v>
      </c>
      <c r="P11" t="s">
        <v>502</v>
      </c>
      <c r="Q11" t="s">
        <v>848</v>
      </c>
      <c r="R11" t="s">
        <v>194</v>
      </c>
      <c r="X11" t="s">
        <v>36</v>
      </c>
      <c r="AA11" s="22" t="s">
        <v>264</v>
      </c>
      <c r="AB11" s="5">
        <f>내역서!J6*4.5/100</f>
        <v>0</v>
      </c>
      <c r="AC11" s="22" t="s">
        <v>454</v>
      </c>
      <c r="AD11" s="4">
        <f t="shared" si="0"/>
        <v>0</v>
      </c>
    </row>
    <row r="12" spans="1:61" ht="18.399999999999999" customHeight="1">
      <c r="A12" s="25" t="s">
        <v>30</v>
      </c>
      <c r="B12" s="25" t="s">
        <v>362</v>
      </c>
      <c r="C12" s="25">
        <v>1</v>
      </c>
      <c r="D12" s="25" t="s">
        <v>664</v>
      </c>
      <c r="E12" s="26"/>
      <c r="F12" s="26"/>
      <c r="G12" s="27"/>
      <c r="H12" s="26"/>
      <c r="I12" s="27"/>
      <c r="J12" s="26"/>
      <c r="K12" s="27"/>
      <c r="L12" s="26"/>
      <c r="M12" s="25" t="s">
        <v>848</v>
      </c>
      <c r="N12" t="s">
        <v>338</v>
      </c>
      <c r="P12" t="s">
        <v>287</v>
      </c>
      <c r="Q12" t="s">
        <v>848</v>
      </c>
      <c r="R12" t="s">
        <v>823</v>
      </c>
      <c r="X12" t="s">
        <v>193</v>
      </c>
      <c r="AA12" s="22" t="s">
        <v>264</v>
      </c>
      <c r="AB12" s="5">
        <f>내역서!J6*2.3/100</f>
        <v>0</v>
      </c>
      <c r="AC12" s="22" t="s">
        <v>454</v>
      </c>
      <c r="AD12" s="4">
        <f t="shared" si="0"/>
        <v>0</v>
      </c>
    </row>
    <row r="13" spans="1:61" ht="18.399999999999999" customHeight="1">
      <c r="A13" s="25" t="s">
        <v>770</v>
      </c>
      <c r="B13" s="25" t="s">
        <v>168</v>
      </c>
      <c r="C13" s="25">
        <v>1</v>
      </c>
      <c r="D13" s="25" t="s">
        <v>664</v>
      </c>
      <c r="E13" s="26"/>
      <c r="F13" s="26"/>
      <c r="G13" s="27"/>
      <c r="H13" s="26"/>
      <c r="I13" s="27"/>
      <c r="J13" s="26"/>
      <c r="K13" s="27"/>
      <c r="L13" s="26"/>
      <c r="M13" s="25" t="s">
        <v>848</v>
      </c>
      <c r="N13" t="s">
        <v>306</v>
      </c>
      <c r="P13" t="s">
        <v>71</v>
      </c>
      <c r="Q13" t="s">
        <v>848</v>
      </c>
      <c r="R13" t="s">
        <v>641</v>
      </c>
      <c r="X13" t="s">
        <v>803</v>
      </c>
      <c r="AA13" s="22" t="s">
        <v>264</v>
      </c>
      <c r="AB13" s="5">
        <f>(내역서!H6+내역서!J6+(0/1.1))*1.85/100</f>
        <v>0</v>
      </c>
      <c r="AC13" s="22" t="s">
        <v>454</v>
      </c>
      <c r="AD13" s="4">
        <f t="shared" si="0"/>
        <v>0</v>
      </c>
    </row>
    <row r="14" spans="1:61" ht="18.399999999999999" customHeight="1">
      <c r="A14" s="25" t="s">
        <v>177</v>
      </c>
      <c r="B14" s="25" t="s">
        <v>118</v>
      </c>
      <c r="C14" s="25">
        <v>1</v>
      </c>
      <c r="D14" s="25" t="s">
        <v>664</v>
      </c>
      <c r="E14" s="26"/>
      <c r="F14" s="26"/>
      <c r="G14" s="27"/>
      <c r="H14" s="26"/>
      <c r="I14" s="27"/>
      <c r="J14" s="26"/>
      <c r="K14" s="27"/>
      <c r="L14" s="26"/>
      <c r="M14" s="25" t="s">
        <v>848</v>
      </c>
      <c r="N14" t="s">
        <v>82</v>
      </c>
      <c r="P14" t="s">
        <v>68</v>
      </c>
      <c r="Q14" t="s">
        <v>547</v>
      </c>
      <c r="R14" t="s">
        <v>459</v>
      </c>
      <c r="X14" t="s">
        <v>426</v>
      </c>
      <c r="AA14" s="22" t="s">
        <v>264</v>
      </c>
      <c r="AB14" s="5">
        <f>(내역서!H6+내역서!J6)*1.85/100*1.2</f>
        <v>0</v>
      </c>
      <c r="AC14" s="22" t="s">
        <v>454</v>
      </c>
      <c r="AD14" s="4">
        <f t="shared" si="0"/>
        <v>0</v>
      </c>
    </row>
    <row r="15" spans="1:61" ht="18.399999999999999" customHeight="1">
      <c r="A15" s="25" t="s">
        <v>346</v>
      </c>
      <c r="B15" s="25" t="s">
        <v>6</v>
      </c>
      <c r="C15" s="25">
        <v>1</v>
      </c>
      <c r="D15" s="25" t="s">
        <v>664</v>
      </c>
      <c r="E15" s="26"/>
      <c r="F15" s="26"/>
      <c r="G15" s="27"/>
      <c r="H15" s="26"/>
      <c r="I15" s="27"/>
      <c r="J15" s="26"/>
      <c r="K15" s="27"/>
      <c r="L15" s="26"/>
      <c r="M15" s="25" t="s">
        <v>848</v>
      </c>
      <c r="N15" t="s">
        <v>848</v>
      </c>
      <c r="P15" t="s">
        <v>276</v>
      </c>
      <c r="Q15" t="s">
        <v>848</v>
      </c>
      <c r="R15" t="s">
        <v>105</v>
      </c>
      <c r="X15" t="s">
        <v>184</v>
      </c>
      <c r="AA15" s="22" t="s">
        <v>264</v>
      </c>
      <c r="AB15" s="5">
        <f>(내역서!H6+내역서!J6+내역서!J7)*5.5/100</f>
        <v>0</v>
      </c>
      <c r="AC15" s="22" t="s">
        <v>454</v>
      </c>
      <c r="AD15" s="4">
        <f t="shared" si="0"/>
        <v>0</v>
      </c>
    </row>
    <row r="16" spans="1:61" ht="18.399999999999999" customHeight="1">
      <c r="A16" s="25" t="s">
        <v>156</v>
      </c>
      <c r="B16" s="25" t="s">
        <v>291</v>
      </c>
      <c r="C16" s="25">
        <v>1</v>
      </c>
      <c r="D16" s="25" t="s">
        <v>664</v>
      </c>
      <c r="E16" s="26"/>
      <c r="F16" s="26"/>
      <c r="G16" s="27"/>
      <c r="H16" s="26"/>
      <c r="I16" s="27"/>
      <c r="J16" s="26"/>
      <c r="K16" s="27"/>
      <c r="L16" s="26"/>
      <c r="M16" s="25" t="s">
        <v>848</v>
      </c>
      <c r="N16" t="s">
        <v>669</v>
      </c>
      <c r="P16" t="s">
        <v>495</v>
      </c>
      <c r="Q16" t="s">
        <v>848</v>
      </c>
      <c r="R16" t="s">
        <v>209</v>
      </c>
      <c r="X16" t="s">
        <v>350</v>
      </c>
      <c r="AA16" s="22" t="s">
        <v>264</v>
      </c>
      <c r="AB16" s="5">
        <f>(내역서!H6+내역서!J6+내역서!L6)*0.3/100</f>
        <v>0</v>
      </c>
      <c r="AC16" s="22" t="s">
        <v>454</v>
      </c>
      <c r="AD16" s="4">
        <f t="shared" si="0"/>
        <v>0</v>
      </c>
    </row>
    <row r="17" spans="1:61" ht="18.399999999999999" customHeight="1">
      <c r="A17" s="25" t="s">
        <v>840</v>
      </c>
      <c r="B17" s="25" t="s">
        <v>233</v>
      </c>
      <c r="C17" s="25">
        <v>1</v>
      </c>
      <c r="D17" s="25" t="s">
        <v>664</v>
      </c>
      <c r="E17" s="26"/>
      <c r="F17" s="26"/>
      <c r="G17" s="27"/>
      <c r="H17" s="26"/>
      <c r="I17" s="27"/>
      <c r="J17" s="26"/>
      <c r="K17" s="27"/>
      <c r="L17" s="26"/>
      <c r="M17" s="25" t="s">
        <v>848</v>
      </c>
      <c r="N17" t="s">
        <v>64</v>
      </c>
      <c r="P17" t="s">
        <v>687</v>
      </c>
      <c r="Q17" t="s">
        <v>848</v>
      </c>
      <c r="R17" t="s">
        <v>440</v>
      </c>
      <c r="X17" t="s">
        <v>570</v>
      </c>
      <c r="AA17" s="22" t="s">
        <v>264</v>
      </c>
      <c r="AB17" s="5">
        <f>(내역서!H6+내역서!J6+내역서!L6)*0.18/100</f>
        <v>0</v>
      </c>
      <c r="AC17" s="22" t="s">
        <v>454</v>
      </c>
      <c r="AD17" s="4">
        <f t="shared" si="0"/>
        <v>0</v>
      </c>
    </row>
    <row r="18" spans="1:61" ht="18.399999999999999" customHeight="1">
      <c r="A18" s="25" t="s">
        <v>587</v>
      </c>
      <c r="B18" s="25" t="s">
        <v>552</v>
      </c>
      <c r="C18" s="25">
        <v>1</v>
      </c>
      <c r="D18" s="25" t="s">
        <v>664</v>
      </c>
      <c r="E18" s="26"/>
      <c r="F18" s="26"/>
      <c r="G18" s="27"/>
      <c r="H18" s="26"/>
      <c r="I18" s="27"/>
      <c r="J18" s="26"/>
      <c r="K18" s="27"/>
      <c r="L18" s="26"/>
      <c r="M18" s="25" t="s">
        <v>848</v>
      </c>
      <c r="N18" t="s">
        <v>632</v>
      </c>
      <c r="P18" t="s">
        <v>50</v>
      </c>
      <c r="Q18" t="s">
        <v>848</v>
      </c>
      <c r="R18" t="s">
        <v>285</v>
      </c>
      <c r="X18" t="s">
        <v>516</v>
      </c>
      <c r="AA18" s="22" t="s">
        <v>264</v>
      </c>
      <c r="AB18" s="5">
        <f>(내역서!H6+내역서!J6+내역서!L6)*0.081/100</f>
        <v>0</v>
      </c>
      <c r="AC18" s="22" t="s">
        <v>454</v>
      </c>
      <c r="AD18" s="4">
        <f t="shared" si="0"/>
        <v>0</v>
      </c>
    </row>
    <row r="19" spans="1:61" ht="18.399999999999999" customHeight="1">
      <c r="A19" s="25" t="s">
        <v>94</v>
      </c>
      <c r="B19" s="25" t="s">
        <v>575</v>
      </c>
      <c r="C19" s="25">
        <v>1</v>
      </c>
      <c r="D19" s="25" t="s">
        <v>664</v>
      </c>
      <c r="E19" s="26"/>
      <c r="F19" s="26"/>
      <c r="G19" s="27"/>
      <c r="H19" s="26"/>
      <c r="I19" s="27"/>
      <c r="J19" s="26"/>
      <c r="K19" s="27"/>
      <c r="L19" s="26"/>
      <c r="M19" s="25" t="s">
        <v>848</v>
      </c>
      <c r="N19" t="s">
        <v>848</v>
      </c>
      <c r="P19" t="s">
        <v>529</v>
      </c>
      <c r="Q19" t="s">
        <v>848</v>
      </c>
      <c r="R19" t="s">
        <v>688</v>
      </c>
      <c r="X19" t="s">
        <v>751</v>
      </c>
      <c r="AA19" s="22" t="s">
        <v>264</v>
      </c>
      <c r="AB19" s="5">
        <f>(내역서!H6+내역서!J6+내역서!J7+내역서!L6+내역서!L8+내역서!L9+내역서!L10+내역서!L11+내역서!L12+내역서!L13+내역서!L15+내역서!L16+내역서!L17+내역서!L18+내역서!L19)*6/100</f>
        <v>0</v>
      </c>
      <c r="AC19" s="22" t="s">
        <v>454</v>
      </c>
      <c r="AD19" s="4">
        <f t="shared" si="0"/>
        <v>0</v>
      </c>
    </row>
    <row r="20" spans="1:61" ht="18.399999999999999" customHeight="1">
      <c r="A20" s="25" t="s">
        <v>419</v>
      </c>
      <c r="B20" s="25" t="s">
        <v>77</v>
      </c>
      <c r="C20" s="25">
        <v>1</v>
      </c>
      <c r="D20" s="25" t="s">
        <v>664</v>
      </c>
      <c r="E20" s="26"/>
      <c r="F20" s="26"/>
      <c r="G20" s="27"/>
      <c r="H20" s="26"/>
      <c r="I20" s="27"/>
      <c r="J20" s="26"/>
      <c r="K20" s="27"/>
      <c r="L20" s="26"/>
      <c r="M20" s="25" t="s">
        <v>848</v>
      </c>
      <c r="N20" t="s">
        <v>754</v>
      </c>
      <c r="P20" t="s">
        <v>260</v>
      </c>
      <c r="Q20" t="s">
        <v>848</v>
      </c>
      <c r="R20" t="s">
        <v>375</v>
      </c>
      <c r="X20" t="s">
        <v>652</v>
      </c>
      <c r="AA20" s="22" t="s">
        <v>264</v>
      </c>
      <c r="AB20" s="5">
        <f>(내역서!J6+내역서!J7+내역서!L6+내역서!L8+내역서!L9+내역서!L10+내역서!L11+내역서!L12+내역서!L13+내역서!L15+내역서!L16+내역서!L17+내역서!L18+내역서!L19+내역서!L20)*11/100-(407498/1.1)-(23199/1.1)</f>
        <v>-391542.72727272724</v>
      </c>
      <c r="AC20" s="22" t="s">
        <v>454</v>
      </c>
      <c r="AD20" s="4">
        <f t="shared" si="0"/>
        <v>-391542.72727272724</v>
      </c>
    </row>
    <row r="21" spans="1:61" ht="18.399999999999999" customHeight="1">
      <c r="A21" s="25" t="s">
        <v>322</v>
      </c>
      <c r="B21" s="25" t="s">
        <v>471</v>
      </c>
      <c r="C21" s="25">
        <v>1</v>
      </c>
      <c r="D21" s="25" t="s">
        <v>664</v>
      </c>
      <c r="E21" s="26"/>
      <c r="F21" s="26"/>
      <c r="G21" s="27"/>
      <c r="H21" s="26"/>
      <c r="I21" s="27"/>
      <c r="J21" s="26"/>
      <c r="K21" s="27"/>
      <c r="L21" s="26"/>
      <c r="M21" s="25" t="s">
        <v>848</v>
      </c>
      <c r="N21" t="s">
        <v>511</v>
      </c>
      <c r="P21" t="s">
        <v>485</v>
      </c>
      <c r="Q21" t="s">
        <v>848</v>
      </c>
      <c r="R21" t="s">
        <v>26</v>
      </c>
      <c r="X21" t="s">
        <v>319</v>
      </c>
      <c r="AA21" s="22" t="s">
        <v>264</v>
      </c>
      <c r="AB21" s="5">
        <f>내역서!H6+내역서!J6+내역서!J7+내역서!L6+내역서!L8+내역서!L9+내역서!L10+내역서!L11+내역서!L12+내역서!L13+내역서!L15+내역서!L16+내역서!L17+내역서!L18+내역서!L19+내역서!L20+내역서!L21</f>
        <v>0</v>
      </c>
      <c r="AC21" s="22" t="s">
        <v>454</v>
      </c>
      <c r="AD21" s="4">
        <f t="shared" si="0"/>
        <v>0</v>
      </c>
    </row>
    <row r="22" spans="1:61" ht="18.399999999999999" customHeight="1">
      <c r="A22" s="25" t="s">
        <v>80</v>
      </c>
      <c r="B22" s="25" t="s">
        <v>848</v>
      </c>
      <c r="C22" s="25">
        <v>1</v>
      </c>
      <c r="D22" s="25" t="s">
        <v>664</v>
      </c>
      <c r="E22" s="26"/>
      <c r="F22" s="26"/>
      <c r="G22" s="27"/>
      <c r="H22" s="26"/>
      <c r="I22" s="27"/>
      <c r="J22" s="26"/>
      <c r="K22" s="27"/>
      <c r="L22" s="26"/>
      <c r="M22" s="25" t="s">
        <v>848</v>
      </c>
      <c r="N22" t="s">
        <v>547</v>
      </c>
      <c r="P22" t="s">
        <v>674</v>
      </c>
      <c r="Q22" t="s">
        <v>547</v>
      </c>
      <c r="R22" t="s">
        <v>318</v>
      </c>
      <c r="X22" t="s">
        <v>429</v>
      </c>
      <c r="AA22" s="22" t="s">
        <v>264</v>
      </c>
      <c r="AB22" s="5">
        <f>(내역서!H22+내역서!J22+내역서!L22)</f>
        <v>0</v>
      </c>
      <c r="AC22" s="22" t="s">
        <v>454</v>
      </c>
      <c r="AD22" s="4">
        <f t="shared" si="0"/>
        <v>0</v>
      </c>
    </row>
    <row r="23" spans="1:61" ht="18.399999999999999" customHeight="1">
      <c r="A23" s="25" t="s">
        <v>263</v>
      </c>
      <c r="B23" s="25" t="s">
        <v>848</v>
      </c>
      <c r="C23" s="25">
        <v>1</v>
      </c>
      <c r="D23" s="25" t="s">
        <v>664</v>
      </c>
      <c r="E23" s="26"/>
      <c r="F23" s="26"/>
      <c r="G23" s="27"/>
      <c r="H23" s="26"/>
      <c r="I23" s="27"/>
      <c r="J23" s="26"/>
      <c r="K23" s="27"/>
      <c r="L23" s="26"/>
      <c r="M23" s="25" t="s">
        <v>848</v>
      </c>
      <c r="N23" t="s">
        <v>848</v>
      </c>
      <c r="P23" t="s">
        <v>311</v>
      </c>
      <c r="Q23" t="s">
        <v>547</v>
      </c>
      <c r="R23" t="s">
        <v>688</v>
      </c>
      <c r="X23" t="s">
        <v>584</v>
      </c>
      <c r="AA23" s="22" t="s">
        <v>264</v>
      </c>
      <c r="AB23" s="5">
        <f>내역서!L23*10/100</f>
        <v>0</v>
      </c>
      <c r="AC23" s="22" t="s">
        <v>454</v>
      </c>
      <c r="AD23" s="4">
        <f t="shared" si="0"/>
        <v>0</v>
      </c>
    </row>
    <row r="24" spans="1:61" ht="18.399999999999999" customHeight="1">
      <c r="A24" s="25" t="s">
        <v>821</v>
      </c>
      <c r="B24" s="25" t="s">
        <v>59</v>
      </c>
      <c r="C24" s="25">
        <v>1</v>
      </c>
      <c r="D24" s="25" t="s">
        <v>664</v>
      </c>
      <c r="E24" s="26"/>
      <c r="F24" s="26"/>
      <c r="G24" s="27"/>
      <c r="H24" s="26"/>
      <c r="I24" s="27"/>
      <c r="J24" s="26"/>
      <c r="K24" s="27"/>
      <c r="L24" s="26"/>
      <c r="M24" s="25" t="s">
        <v>848</v>
      </c>
      <c r="N24" t="s">
        <v>550</v>
      </c>
      <c r="P24" t="s">
        <v>247</v>
      </c>
      <c r="Q24" t="s">
        <v>848</v>
      </c>
      <c r="R24" t="s">
        <v>166</v>
      </c>
      <c r="X24" t="s">
        <v>302</v>
      </c>
      <c r="AA24" s="22" t="s">
        <v>264</v>
      </c>
      <c r="AB24" s="5">
        <f>(내역서!H23+내역서!J23+내역서!L23)+(내역서!H24+내역서!J24+내역서!L24)</f>
        <v>0</v>
      </c>
      <c r="AC24" s="22" t="s">
        <v>454</v>
      </c>
      <c r="AD24" s="4">
        <f t="shared" si="0"/>
        <v>0</v>
      </c>
    </row>
    <row r="25" spans="1:61" ht="18.399999999999999" customHeight="1">
      <c r="A25" s="25" t="s">
        <v>368</v>
      </c>
      <c r="B25" s="25" t="s">
        <v>848</v>
      </c>
      <c r="C25" s="25">
        <v>1</v>
      </c>
      <c r="D25" s="25" t="s">
        <v>664</v>
      </c>
      <c r="E25" s="26"/>
      <c r="F25" s="26"/>
      <c r="G25" s="27"/>
      <c r="H25" s="26"/>
      <c r="I25" s="27"/>
      <c r="J25" s="26"/>
      <c r="K25" s="27"/>
      <c r="L25" s="26"/>
      <c r="M25" s="25" t="s">
        <v>848</v>
      </c>
      <c r="N25" t="s">
        <v>848</v>
      </c>
      <c r="P25" t="s">
        <v>40</v>
      </c>
      <c r="Q25" t="s">
        <v>547</v>
      </c>
      <c r="R25" t="s">
        <v>688</v>
      </c>
      <c r="X25" t="s">
        <v>622</v>
      </c>
    </row>
    <row r="26" spans="1:61" ht="18.399999999999999" customHeight="1">
      <c r="A26" s="25" t="s">
        <v>284</v>
      </c>
      <c r="B26" s="25" t="s">
        <v>848</v>
      </c>
      <c r="C26" s="25">
        <v>1</v>
      </c>
      <c r="D26" s="25" t="s">
        <v>664</v>
      </c>
      <c r="E26" s="26"/>
      <c r="F26" s="26"/>
      <c r="G26" s="26"/>
      <c r="H26" s="26"/>
      <c r="I26" s="26"/>
      <c r="J26" s="26"/>
      <c r="K26" s="26"/>
      <c r="L26" s="26"/>
      <c r="M26" s="25" t="s">
        <v>848</v>
      </c>
      <c r="N26" t="s">
        <v>848</v>
      </c>
      <c r="P26" t="s">
        <v>663</v>
      </c>
      <c r="Q26" t="s">
        <v>848</v>
      </c>
      <c r="R26" t="s">
        <v>266</v>
      </c>
      <c r="BI26" s="23" t="str">
        <f>HYPERLINK("#내역서!A108","A21 →")</f>
        <v>A21 →</v>
      </c>
    </row>
    <row r="27" spans="1:61" ht="18.399999999999999" customHeight="1">
      <c r="A27" s="25" t="s">
        <v>758</v>
      </c>
      <c r="B27" s="25" t="s">
        <v>848</v>
      </c>
      <c r="C27" s="25">
        <v>1</v>
      </c>
      <c r="D27" s="25" t="s">
        <v>664</v>
      </c>
      <c r="E27" s="26"/>
      <c r="F27" s="26"/>
      <c r="G27" s="26"/>
      <c r="H27" s="26"/>
      <c r="I27" s="26"/>
      <c r="J27" s="26"/>
      <c r="K27" s="26"/>
      <c r="L27" s="26"/>
      <c r="M27" s="25" t="s">
        <v>848</v>
      </c>
      <c r="N27" t="s">
        <v>848</v>
      </c>
      <c r="P27" t="s">
        <v>476</v>
      </c>
      <c r="Q27" t="s">
        <v>848</v>
      </c>
      <c r="R27" t="s">
        <v>781</v>
      </c>
      <c r="AA27" s="22" t="s">
        <v>264</v>
      </c>
      <c r="AB27" s="5">
        <f>(내역서!H25+내역서!J25+내역서!L25)+(내역서!H26+내역서!J26+내역서!L26)+(내역서!H27+내역서!J27+내역서!L27)</f>
        <v>0</v>
      </c>
      <c r="AC27" s="22" t="s">
        <v>454</v>
      </c>
      <c r="AD27" s="4">
        <f>$AB27</f>
        <v>0</v>
      </c>
      <c r="BI27" s="23" t="str">
        <f>HYPERLINK("#내역서!A119","A22 →")</f>
        <v>A22 →</v>
      </c>
    </row>
    <row r="28" spans="1:61" ht="18.399999999999999" customHeight="1">
      <c r="A28" s="25" t="s">
        <v>63</v>
      </c>
      <c r="B28" s="25" t="s">
        <v>848</v>
      </c>
      <c r="C28" s="25">
        <v>1</v>
      </c>
      <c r="D28" s="25" t="s">
        <v>664</v>
      </c>
      <c r="E28" s="26"/>
      <c r="F28" s="26"/>
      <c r="G28" s="27"/>
      <c r="H28" s="26"/>
      <c r="I28" s="27"/>
      <c r="J28" s="26"/>
      <c r="K28" s="27"/>
      <c r="L28" s="26"/>
      <c r="M28" s="25" t="s">
        <v>848</v>
      </c>
      <c r="N28" t="s">
        <v>547</v>
      </c>
      <c r="P28" t="s">
        <v>232</v>
      </c>
      <c r="Q28" t="s">
        <v>547</v>
      </c>
      <c r="R28" t="s">
        <v>318</v>
      </c>
      <c r="X28" t="s">
        <v>145</v>
      </c>
    </row>
    <row r="29" spans="1:61" ht="18.399999999999999" customHeight="1">
      <c r="A29" s="25" t="s">
        <v>727</v>
      </c>
      <c r="B29" s="25" t="s">
        <v>848</v>
      </c>
      <c r="C29" s="25">
        <v>1</v>
      </c>
      <c r="D29" s="25" t="s">
        <v>664</v>
      </c>
      <c r="E29" s="27"/>
      <c r="F29" s="26"/>
      <c r="G29" s="27"/>
      <c r="H29" s="26"/>
      <c r="I29" s="27"/>
      <c r="J29" s="26"/>
      <c r="K29" s="27"/>
      <c r="L29" s="26"/>
      <c r="M29" s="25" t="s">
        <v>848</v>
      </c>
      <c r="N29" t="s">
        <v>848</v>
      </c>
      <c r="O29" t="s">
        <v>746</v>
      </c>
    </row>
    <row r="30" spans="1:61" ht="18.399999999999999" customHeight="1">
      <c r="A30" s="25" t="s">
        <v>635</v>
      </c>
      <c r="B30" s="25" t="s">
        <v>848</v>
      </c>
      <c r="C30" s="25">
        <v>1</v>
      </c>
      <c r="D30" s="25" t="s">
        <v>664</v>
      </c>
      <c r="E30" s="26"/>
      <c r="F30" s="26"/>
      <c r="G30" s="26"/>
      <c r="H30" s="26"/>
      <c r="I30" s="26"/>
      <c r="J30" s="26"/>
      <c r="K30" s="26"/>
      <c r="L30" s="26"/>
      <c r="M30" s="25" t="s">
        <v>848</v>
      </c>
      <c r="N30" t="s">
        <v>848</v>
      </c>
      <c r="P30" t="s">
        <v>111</v>
      </c>
      <c r="Q30" t="s">
        <v>848</v>
      </c>
      <c r="R30" t="s">
        <v>355</v>
      </c>
      <c r="BI30" s="23" t="str">
        <f>HYPERLINK("#내역서!A39","A02 →")</f>
        <v>A02 →</v>
      </c>
    </row>
    <row r="31" spans="1:61" ht="18.399999999999999" customHeight="1">
      <c r="A31" s="25" t="s">
        <v>554</v>
      </c>
      <c r="B31" s="25" t="s">
        <v>848</v>
      </c>
      <c r="C31" s="25">
        <v>1</v>
      </c>
      <c r="D31" s="25" t="s">
        <v>664</v>
      </c>
      <c r="E31" s="26"/>
      <c r="F31" s="26"/>
      <c r="G31" s="26"/>
      <c r="H31" s="26"/>
      <c r="I31" s="26"/>
      <c r="J31" s="26"/>
      <c r="K31" s="26"/>
      <c r="L31" s="26"/>
      <c r="M31" s="25" t="s">
        <v>848</v>
      </c>
      <c r="N31" t="s">
        <v>848</v>
      </c>
      <c r="P31" t="s">
        <v>725</v>
      </c>
      <c r="Q31" t="s">
        <v>848</v>
      </c>
      <c r="R31" t="s">
        <v>310</v>
      </c>
      <c r="BI31" s="23" t="str">
        <f>HYPERLINK("#내역서!A45","A04 →")</f>
        <v>A04 →</v>
      </c>
    </row>
    <row r="32" spans="1:61" ht="18.399999999999999" customHeight="1">
      <c r="A32" s="25" t="s">
        <v>13</v>
      </c>
      <c r="B32" s="25" t="s">
        <v>848</v>
      </c>
      <c r="C32" s="25">
        <v>1</v>
      </c>
      <c r="D32" s="25" t="s">
        <v>664</v>
      </c>
      <c r="E32" s="26"/>
      <c r="F32" s="26"/>
      <c r="G32" s="26"/>
      <c r="H32" s="26"/>
      <c r="I32" s="26"/>
      <c r="J32" s="26"/>
      <c r="K32" s="26"/>
      <c r="L32" s="26"/>
      <c r="M32" s="25" t="s">
        <v>848</v>
      </c>
      <c r="N32" t="s">
        <v>848</v>
      </c>
      <c r="P32" t="s">
        <v>518</v>
      </c>
      <c r="Q32" t="s">
        <v>848</v>
      </c>
      <c r="R32" t="s">
        <v>373</v>
      </c>
      <c r="BI32" s="23" t="str">
        <f>HYPERLINK("#내역서!A79","A06 →")</f>
        <v>A06 →</v>
      </c>
    </row>
    <row r="33" spans="1:61" ht="18.399999999999999" customHeight="1">
      <c r="A33" s="25" t="s">
        <v>827</v>
      </c>
      <c r="B33" s="25" t="s">
        <v>848</v>
      </c>
      <c r="C33" s="25">
        <v>1</v>
      </c>
      <c r="D33" s="25" t="s">
        <v>664</v>
      </c>
      <c r="E33" s="26"/>
      <c r="F33" s="26"/>
      <c r="G33" s="26"/>
      <c r="H33" s="26"/>
      <c r="I33" s="26"/>
      <c r="J33" s="26"/>
      <c r="K33" s="26"/>
      <c r="L33" s="26"/>
      <c r="M33" s="25" t="s">
        <v>848</v>
      </c>
      <c r="N33" t="s">
        <v>848</v>
      </c>
      <c r="P33" t="s">
        <v>307</v>
      </c>
      <c r="Q33" t="s">
        <v>848</v>
      </c>
      <c r="R33" t="s">
        <v>761</v>
      </c>
      <c r="BI33" s="23" t="str">
        <f>HYPERLINK("#내역서!A97","A07 →")</f>
        <v>A07 →</v>
      </c>
    </row>
    <row r="34" spans="1:61" ht="18.399999999999999" customHeight="1">
      <c r="A34" s="25" t="s">
        <v>698</v>
      </c>
      <c r="B34" s="25" t="s">
        <v>848</v>
      </c>
      <c r="C34" s="25">
        <v>1</v>
      </c>
      <c r="D34" s="25" t="s">
        <v>664</v>
      </c>
      <c r="E34" s="26"/>
      <c r="F34" s="26"/>
      <c r="G34" s="26"/>
      <c r="H34" s="26"/>
      <c r="I34" s="26"/>
      <c r="J34" s="26"/>
      <c r="K34" s="26"/>
      <c r="L34" s="26"/>
      <c r="M34" s="25" t="s">
        <v>848</v>
      </c>
      <c r="N34" t="s">
        <v>848</v>
      </c>
      <c r="P34" t="s">
        <v>681</v>
      </c>
      <c r="Q34" t="s">
        <v>848</v>
      </c>
      <c r="R34" t="s">
        <v>389</v>
      </c>
      <c r="BI34" s="23" t="str">
        <f>HYPERLINK("#내역서!A106","A08 →")</f>
        <v>A08 →</v>
      </c>
    </row>
    <row r="35" spans="1:61" ht="18.399999999999999" customHeight="1">
      <c r="A35" s="25"/>
      <c r="B35" s="25"/>
      <c r="C35" s="25"/>
      <c r="D35" s="25"/>
      <c r="E35" s="26"/>
      <c r="F35" s="26"/>
      <c r="G35" s="26"/>
      <c r="H35" s="26"/>
      <c r="I35" s="26"/>
      <c r="J35" s="26"/>
      <c r="K35" s="26"/>
      <c r="L35" s="26"/>
      <c r="M35" s="25"/>
      <c r="BI35" s="23"/>
    </row>
    <row r="36" spans="1:61" ht="18.399999999999999" customHeight="1">
      <c r="A36" s="25"/>
      <c r="B36" s="25"/>
      <c r="C36" s="25"/>
      <c r="D36" s="25"/>
      <c r="E36" s="26"/>
      <c r="F36" s="26"/>
      <c r="G36" s="26"/>
      <c r="H36" s="26"/>
      <c r="I36" s="26"/>
      <c r="J36" s="26"/>
      <c r="K36" s="26"/>
      <c r="L36" s="26"/>
      <c r="M36" s="25"/>
      <c r="BI36" s="23"/>
    </row>
    <row r="37" spans="1:61" ht="18.399999999999999" customHeight="1">
      <c r="A37" s="25"/>
      <c r="B37" s="25"/>
      <c r="C37" s="25"/>
      <c r="D37" s="25"/>
      <c r="E37" s="26"/>
      <c r="F37" s="26"/>
      <c r="G37" s="26"/>
      <c r="H37" s="26"/>
      <c r="I37" s="26"/>
      <c r="J37" s="26"/>
      <c r="K37" s="26"/>
      <c r="L37" s="26"/>
      <c r="M37" s="25"/>
      <c r="BI37" s="23"/>
    </row>
    <row r="38" spans="1:61" ht="18.399999999999999" customHeight="1">
      <c r="A38" s="25"/>
      <c r="B38" s="25"/>
      <c r="C38" s="25"/>
      <c r="D38" s="25"/>
      <c r="E38" s="26"/>
      <c r="F38" s="26"/>
      <c r="G38" s="26"/>
      <c r="H38" s="26"/>
      <c r="I38" s="26"/>
      <c r="J38" s="26"/>
      <c r="K38" s="26"/>
      <c r="L38" s="26"/>
      <c r="M38" s="25"/>
      <c r="BI38" s="23"/>
    </row>
    <row r="39" spans="1:61" ht="18.399999999999999" customHeight="1">
      <c r="A39" s="25"/>
      <c r="B39" s="25"/>
      <c r="C39" s="25"/>
      <c r="D39" s="25"/>
      <c r="E39" s="26"/>
      <c r="F39" s="26"/>
      <c r="G39" s="26"/>
      <c r="H39" s="26"/>
      <c r="I39" s="26"/>
      <c r="J39" s="26"/>
      <c r="K39" s="26"/>
      <c r="L39" s="26"/>
      <c r="M39" s="25"/>
      <c r="BI39" s="23"/>
    </row>
    <row r="40" spans="1:61" ht="18.399999999999999" customHeight="1">
      <c r="A40" s="25"/>
      <c r="B40" s="25"/>
      <c r="C40" s="25"/>
      <c r="D40" s="25"/>
      <c r="E40" s="26"/>
      <c r="F40" s="26"/>
      <c r="G40" s="26"/>
      <c r="H40" s="26"/>
      <c r="I40" s="26"/>
      <c r="J40" s="26"/>
      <c r="K40" s="26"/>
      <c r="L40" s="26"/>
      <c r="M40" s="25"/>
      <c r="BI40" s="23"/>
    </row>
    <row r="41" spans="1:61" ht="18.399999999999999" customHeight="1">
      <c r="A41" s="25"/>
      <c r="B41" s="25"/>
      <c r="C41" s="25"/>
      <c r="D41" s="25"/>
      <c r="E41" s="26"/>
      <c r="F41" s="26"/>
      <c r="G41" s="26"/>
      <c r="H41" s="26"/>
      <c r="I41" s="26"/>
      <c r="J41" s="26"/>
      <c r="K41" s="26"/>
      <c r="L41" s="26"/>
      <c r="M41" s="25"/>
      <c r="BI41" s="23"/>
    </row>
    <row r="42" spans="1:61" ht="18.399999999999999" customHeight="1">
      <c r="A42" s="25"/>
      <c r="B42" s="25"/>
      <c r="C42" s="25"/>
      <c r="D42" s="25"/>
      <c r="E42" s="26"/>
      <c r="F42" s="26"/>
      <c r="G42" s="26"/>
      <c r="H42" s="26"/>
      <c r="I42" s="26"/>
      <c r="J42" s="26"/>
      <c r="K42" s="26"/>
      <c r="L42" s="26"/>
      <c r="M42" s="25"/>
      <c r="BI42" s="23"/>
    </row>
    <row r="43" spans="1:61" ht="18.399999999999999" customHeight="1">
      <c r="A43" s="25"/>
      <c r="B43" s="25"/>
      <c r="C43" s="25"/>
      <c r="D43" s="25"/>
      <c r="E43" s="26"/>
      <c r="F43" s="26"/>
      <c r="G43" s="26"/>
      <c r="H43" s="26"/>
      <c r="I43" s="26"/>
      <c r="J43" s="26"/>
      <c r="K43" s="26"/>
      <c r="L43" s="26"/>
      <c r="M43" s="25"/>
      <c r="BI43" s="23"/>
    </row>
    <row r="44" spans="1:61" ht="18.399999999999999" customHeight="1">
      <c r="A44" s="25"/>
      <c r="B44" s="25"/>
      <c r="C44" s="25"/>
      <c r="D44" s="25"/>
      <c r="E44" s="26"/>
      <c r="F44" s="26"/>
      <c r="G44" s="26"/>
      <c r="H44" s="26"/>
      <c r="I44" s="26"/>
      <c r="J44" s="26"/>
      <c r="K44" s="26"/>
      <c r="L44" s="26"/>
      <c r="M44" s="25"/>
      <c r="BI44" s="23"/>
    </row>
    <row r="45" spans="1:61" ht="18.399999999999999" customHeight="1">
      <c r="A45" s="25"/>
      <c r="B45" s="25"/>
      <c r="C45" s="25"/>
      <c r="D45" s="25"/>
      <c r="E45" s="26"/>
      <c r="F45" s="26"/>
      <c r="G45" s="26"/>
      <c r="H45" s="26"/>
      <c r="I45" s="26"/>
      <c r="J45" s="26"/>
      <c r="K45" s="26"/>
      <c r="L45" s="26"/>
      <c r="M45" s="25"/>
      <c r="BI45" s="23"/>
    </row>
    <row r="46" spans="1:61" ht="18.399999999999999" customHeight="1">
      <c r="A46" s="25"/>
      <c r="B46" s="25"/>
      <c r="C46" s="25"/>
      <c r="D46" s="25"/>
      <c r="E46" s="26"/>
      <c r="F46" s="26"/>
      <c r="G46" s="26"/>
      <c r="H46" s="26"/>
      <c r="I46" s="26"/>
      <c r="J46" s="26"/>
      <c r="K46" s="26"/>
      <c r="L46" s="26"/>
      <c r="M46" s="25"/>
      <c r="BI46" s="23"/>
    </row>
    <row r="47" spans="1:61" ht="18.399999999999999" customHeight="1">
      <c r="A47" s="25"/>
      <c r="B47" s="25"/>
      <c r="C47" s="25"/>
      <c r="D47" s="25"/>
      <c r="E47" s="26"/>
      <c r="F47" s="26"/>
      <c r="G47" s="26"/>
      <c r="H47" s="26"/>
      <c r="I47" s="26"/>
      <c r="J47" s="26"/>
      <c r="K47" s="26"/>
      <c r="L47" s="26"/>
      <c r="M47" s="25"/>
      <c r="BI47" s="23"/>
    </row>
    <row r="48" spans="1:61" ht="18.399999999999999" customHeight="1">
      <c r="A48" s="25"/>
      <c r="B48" s="25"/>
      <c r="C48" s="25"/>
      <c r="D48" s="25"/>
      <c r="E48" s="26"/>
      <c r="F48" s="26"/>
      <c r="G48" s="26"/>
      <c r="H48" s="26"/>
      <c r="I48" s="26"/>
      <c r="J48" s="26"/>
      <c r="K48" s="26"/>
      <c r="L48" s="26"/>
      <c r="M48" s="25"/>
      <c r="BI48" s="23"/>
    </row>
    <row r="49" spans="1:61" ht="18.399999999999999" customHeight="1">
      <c r="A49" s="25"/>
      <c r="B49" s="25"/>
      <c r="C49" s="25"/>
      <c r="D49" s="25"/>
      <c r="E49" s="26"/>
      <c r="F49" s="26"/>
      <c r="G49" s="26"/>
      <c r="H49" s="26"/>
      <c r="I49" s="26"/>
      <c r="J49" s="26"/>
      <c r="K49" s="26"/>
      <c r="L49" s="26"/>
      <c r="M49" s="25"/>
      <c r="BI49" s="23"/>
    </row>
    <row r="50" spans="1:61" ht="18.399999999999999" customHeight="1">
      <c r="A50" s="25"/>
      <c r="B50" s="25"/>
      <c r="C50" s="25"/>
      <c r="D50" s="25"/>
      <c r="E50" s="26"/>
      <c r="F50" s="26"/>
      <c r="G50" s="26"/>
      <c r="H50" s="26"/>
      <c r="I50" s="26"/>
      <c r="J50" s="26"/>
      <c r="K50" s="26"/>
      <c r="L50" s="26"/>
      <c r="M50" s="25"/>
      <c r="BI50" s="23"/>
    </row>
    <row r="51" spans="1:61" ht="18.399999999999999" customHeight="1">
      <c r="A51" s="25"/>
      <c r="B51" s="25"/>
      <c r="C51" s="25"/>
      <c r="D51" s="25"/>
      <c r="E51" s="26"/>
      <c r="F51" s="26"/>
      <c r="G51" s="26"/>
      <c r="H51" s="26"/>
      <c r="I51" s="26"/>
      <c r="J51" s="26"/>
      <c r="K51" s="26"/>
      <c r="L51" s="26"/>
      <c r="M51" s="25"/>
      <c r="BI51" s="23"/>
    </row>
    <row r="52" spans="1:61" ht="18.399999999999999" customHeight="1">
      <c r="A52" s="25" t="s">
        <v>346</v>
      </c>
      <c r="B52" s="25" t="s">
        <v>848</v>
      </c>
      <c r="C52" s="25"/>
      <c r="D52" s="25" t="s">
        <v>848</v>
      </c>
      <c r="E52" s="26"/>
      <c r="F52" s="26"/>
      <c r="G52" s="27"/>
      <c r="H52" s="26"/>
      <c r="I52" s="27"/>
      <c r="J52" s="26"/>
      <c r="K52" s="27"/>
      <c r="L52" s="26"/>
      <c r="M52" s="25" t="s">
        <v>848</v>
      </c>
      <c r="N52" t="s">
        <v>848</v>
      </c>
      <c r="P52" t="s">
        <v>86</v>
      </c>
      <c r="Q52" t="s">
        <v>547</v>
      </c>
      <c r="R52" t="s">
        <v>848</v>
      </c>
    </row>
    <row r="53" spans="1:61" ht="18.399999999999999" customHeight="1">
      <c r="A53" s="25" t="s">
        <v>346</v>
      </c>
      <c r="B53" s="25" t="s">
        <v>848</v>
      </c>
      <c r="C53" s="25"/>
      <c r="D53" s="25" t="s">
        <v>848</v>
      </c>
      <c r="E53" s="26"/>
      <c r="F53" s="26"/>
      <c r="G53" s="27"/>
      <c r="H53" s="26"/>
      <c r="I53" s="27"/>
      <c r="J53" s="26"/>
      <c r="K53" s="27"/>
      <c r="L53" s="26"/>
      <c r="M53" s="25" t="s">
        <v>848</v>
      </c>
      <c r="N53" t="s">
        <v>848</v>
      </c>
      <c r="P53" t="s">
        <v>700</v>
      </c>
      <c r="Q53" t="s">
        <v>185</v>
      </c>
      <c r="R53" t="s">
        <v>848</v>
      </c>
    </row>
    <row r="54" spans="1:61" ht="18.399999999999999" customHeight="1">
      <c r="A54" s="25" t="s">
        <v>458</v>
      </c>
      <c r="B54" s="25" t="s">
        <v>848</v>
      </c>
      <c r="C54" s="25">
        <v>1</v>
      </c>
      <c r="D54" s="25" t="s">
        <v>664</v>
      </c>
      <c r="E54" s="27"/>
      <c r="F54" s="26"/>
      <c r="G54" s="27"/>
      <c r="H54" s="26"/>
      <c r="I54" s="27"/>
      <c r="J54" s="26"/>
      <c r="K54" s="27"/>
      <c r="L54" s="26"/>
      <c r="M54" s="25" t="s">
        <v>848</v>
      </c>
      <c r="N54" t="s">
        <v>848</v>
      </c>
      <c r="O54" t="s">
        <v>355</v>
      </c>
    </row>
    <row r="55" spans="1:61" ht="18.399999999999999" customHeight="1">
      <c r="A55" s="25" t="s">
        <v>468</v>
      </c>
      <c r="B55" s="25" t="s">
        <v>377</v>
      </c>
      <c r="C55" s="25">
        <v>4</v>
      </c>
      <c r="D55" s="25" t="s">
        <v>163</v>
      </c>
      <c r="E55" s="26"/>
      <c r="F55" s="26"/>
      <c r="G55" s="26"/>
      <c r="H55" s="26"/>
      <c r="I55" s="26"/>
      <c r="J55" s="26"/>
      <c r="K55" s="26"/>
      <c r="L55" s="26"/>
      <c r="M55" s="25" t="s">
        <v>510</v>
      </c>
      <c r="N55" t="s">
        <v>848</v>
      </c>
      <c r="P55" t="s">
        <v>518</v>
      </c>
      <c r="Q55" t="s">
        <v>848</v>
      </c>
      <c r="R55" t="s">
        <v>330</v>
      </c>
      <c r="T55" t="s">
        <v>533</v>
      </c>
      <c r="BI55" s="23" t="str">
        <f>HYPERLINK("#일위대가목록!A41","ZARB0005 →")</f>
        <v>ZARB0005 →</v>
      </c>
    </row>
    <row r="56" spans="1:61" ht="18.399999999999999" customHeight="1">
      <c r="A56" s="25" t="s">
        <v>631</v>
      </c>
      <c r="B56" s="25" t="s">
        <v>848</v>
      </c>
      <c r="C56" s="25">
        <v>26</v>
      </c>
      <c r="D56" s="25" t="s">
        <v>611</v>
      </c>
      <c r="E56" s="26"/>
      <c r="F56" s="26"/>
      <c r="G56" s="26"/>
      <c r="H56" s="26"/>
      <c r="I56" s="26"/>
      <c r="J56" s="26"/>
      <c r="K56" s="26"/>
      <c r="L56" s="26"/>
      <c r="M56" s="25" t="s">
        <v>265</v>
      </c>
      <c r="N56" t="s">
        <v>848</v>
      </c>
      <c r="P56" t="s">
        <v>681</v>
      </c>
      <c r="Q56" t="s">
        <v>848</v>
      </c>
      <c r="R56" t="s">
        <v>715</v>
      </c>
      <c r="T56" t="s">
        <v>688</v>
      </c>
      <c r="BI56" s="23" t="str">
        <f>HYPERLINK("#일위대가목록!A13","ZARB0008 →")</f>
        <v>ZARB0008 →</v>
      </c>
    </row>
    <row r="57" spans="1:61" ht="18.399999999999999" customHeight="1">
      <c r="A57" s="25" t="s">
        <v>296</v>
      </c>
      <c r="B57" s="25" t="s">
        <v>848</v>
      </c>
      <c r="C57" s="25">
        <v>620</v>
      </c>
      <c r="D57" s="25" t="s">
        <v>611</v>
      </c>
      <c r="E57" s="26"/>
      <c r="F57" s="26"/>
      <c r="G57" s="26"/>
      <c r="H57" s="26"/>
      <c r="I57" s="26"/>
      <c r="J57" s="26"/>
      <c r="K57" s="26"/>
      <c r="L57" s="26"/>
      <c r="M57" s="25" t="s">
        <v>772</v>
      </c>
      <c r="N57" t="s">
        <v>848</v>
      </c>
      <c r="P57" t="s">
        <v>700</v>
      </c>
      <c r="Q57" t="s">
        <v>848</v>
      </c>
      <c r="R57" t="s">
        <v>351</v>
      </c>
      <c r="T57" t="s">
        <v>533</v>
      </c>
      <c r="BI57" s="23" t="str">
        <f>HYPERLINK("#일위대가목록!A43","ZARB0060 →")</f>
        <v>ZARB0060 →</v>
      </c>
    </row>
    <row r="58" spans="1:61" ht="18.399999999999999" customHeight="1">
      <c r="A58" s="25" t="s">
        <v>346</v>
      </c>
      <c r="B58" s="25" t="s">
        <v>848</v>
      </c>
      <c r="C58" s="25"/>
      <c r="D58" s="25" t="s">
        <v>848</v>
      </c>
      <c r="E58" s="26"/>
      <c r="F58" s="26"/>
      <c r="G58" s="27"/>
      <c r="H58" s="26"/>
      <c r="I58" s="27"/>
      <c r="J58" s="26"/>
      <c r="K58" s="27"/>
      <c r="L58" s="26"/>
      <c r="M58" s="25" t="s">
        <v>848</v>
      </c>
      <c r="N58" t="s">
        <v>848</v>
      </c>
      <c r="P58" t="s">
        <v>287</v>
      </c>
      <c r="Q58" t="s">
        <v>185</v>
      </c>
      <c r="R58" t="s">
        <v>848</v>
      </c>
    </row>
    <row r="59" spans="1:61" ht="18.399999999999999" customHeight="1">
      <c r="A59" s="25" t="s">
        <v>757</v>
      </c>
      <c r="B59" s="25" t="s">
        <v>848</v>
      </c>
      <c r="C59" s="25">
        <v>1</v>
      </c>
      <c r="D59" s="25" t="s">
        <v>664</v>
      </c>
      <c r="E59" s="27"/>
      <c r="F59" s="26"/>
      <c r="G59" s="27"/>
      <c r="H59" s="26"/>
      <c r="I59" s="27"/>
      <c r="J59" s="26"/>
      <c r="K59" s="27"/>
      <c r="L59" s="26"/>
      <c r="M59" s="25" t="s">
        <v>848</v>
      </c>
      <c r="N59" t="s">
        <v>848</v>
      </c>
      <c r="O59" t="s">
        <v>310</v>
      </c>
    </row>
    <row r="60" spans="1:61" ht="18.399999999999999" customHeight="1">
      <c r="A60" s="25" t="s">
        <v>167</v>
      </c>
      <c r="B60" s="25" t="s">
        <v>848</v>
      </c>
      <c r="C60" s="25">
        <v>620</v>
      </c>
      <c r="D60" s="25" t="s">
        <v>163</v>
      </c>
      <c r="E60" s="26"/>
      <c r="F60" s="26"/>
      <c r="G60" s="26"/>
      <c r="H60" s="26"/>
      <c r="I60" s="26"/>
      <c r="J60" s="26"/>
      <c r="K60" s="26"/>
      <c r="L60" s="26"/>
      <c r="M60" s="25" t="s">
        <v>37</v>
      </c>
      <c r="N60" t="s">
        <v>848</v>
      </c>
      <c r="P60" t="s">
        <v>267</v>
      </c>
      <c r="Q60" t="s">
        <v>848</v>
      </c>
      <c r="R60" t="s">
        <v>711</v>
      </c>
      <c r="T60" t="s">
        <v>533</v>
      </c>
      <c r="BI60" s="23" t="str">
        <f>HYPERLINK("#일위대가목록!A42","ZARB0006 →")</f>
        <v>ZARB0006 →</v>
      </c>
    </row>
    <row r="61" spans="1:61" ht="18.399999999999999" customHeight="1">
      <c r="A61" s="25" t="s">
        <v>707</v>
      </c>
      <c r="B61" s="25" t="s">
        <v>829</v>
      </c>
      <c r="C61" s="25">
        <v>10</v>
      </c>
      <c r="D61" s="25" t="s">
        <v>163</v>
      </c>
      <c r="E61" s="26"/>
      <c r="F61" s="26"/>
      <c r="G61" s="26"/>
      <c r="H61" s="26"/>
      <c r="I61" s="26"/>
      <c r="J61" s="26"/>
      <c r="K61" s="26"/>
      <c r="L61" s="26"/>
      <c r="M61" s="25" t="s">
        <v>411</v>
      </c>
      <c r="N61" t="s">
        <v>848</v>
      </c>
      <c r="P61" t="s">
        <v>111</v>
      </c>
      <c r="Q61" t="s">
        <v>848</v>
      </c>
      <c r="R61" t="s">
        <v>651</v>
      </c>
      <c r="T61" t="s">
        <v>533</v>
      </c>
      <c r="BI61" s="23" t="str">
        <f>HYPERLINK("#일위대가목록!A44","ZARB1010 →")</f>
        <v>ZARB1010 →</v>
      </c>
    </row>
    <row r="62" spans="1:61" ht="18.399999999999999" customHeight="1">
      <c r="A62" s="25" t="s">
        <v>16</v>
      </c>
      <c r="B62" s="25" t="s">
        <v>505</v>
      </c>
      <c r="C62" s="25">
        <v>12</v>
      </c>
      <c r="D62" s="25" t="s">
        <v>163</v>
      </c>
      <c r="E62" s="26"/>
      <c r="F62" s="26"/>
      <c r="G62" s="26"/>
      <c r="H62" s="26"/>
      <c r="I62" s="26"/>
      <c r="J62" s="26"/>
      <c r="K62" s="26"/>
      <c r="L62" s="26"/>
      <c r="M62" s="25" t="s">
        <v>630</v>
      </c>
      <c r="N62" t="s">
        <v>848</v>
      </c>
      <c r="P62" t="s">
        <v>725</v>
      </c>
      <c r="Q62" t="s">
        <v>848</v>
      </c>
      <c r="R62" t="s">
        <v>27</v>
      </c>
      <c r="T62" t="s">
        <v>533</v>
      </c>
      <c r="BI62" s="23" t="str">
        <f>HYPERLINK("#일위대가목록!A45","ZARB1020 →")</f>
        <v>ZARB1020 →</v>
      </c>
    </row>
    <row r="63" spans="1:61" ht="18.399999999999999" customHeight="1">
      <c r="A63" s="25" t="s">
        <v>213</v>
      </c>
      <c r="B63" s="25" t="s">
        <v>539</v>
      </c>
      <c r="C63" s="25">
        <v>5</v>
      </c>
      <c r="D63" s="25" t="s">
        <v>163</v>
      </c>
      <c r="E63" s="26"/>
      <c r="F63" s="26"/>
      <c r="G63" s="26"/>
      <c r="H63" s="26"/>
      <c r="I63" s="26"/>
      <c r="J63" s="26"/>
      <c r="K63" s="26"/>
      <c r="L63" s="26"/>
      <c r="M63" s="25" t="s">
        <v>274</v>
      </c>
      <c r="N63" t="s">
        <v>848</v>
      </c>
      <c r="P63" t="s">
        <v>518</v>
      </c>
      <c r="Q63" t="s">
        <v>848</v>
      </c>
      <c r="R63" t="s">
        <v>234</v>
      </c>
      <c r="T63" t="s">
        <v>533</v>
      </c>
      <c r="BI63" s="23" t="str">
        <f>HYPERLINK("#일위대가목록!A46","ZARB1030 →")</f>
        <v>ZARB1030 →</v>
      </c>
    </row>
    <row r="64" spans="1:61" ht="18.399999999999999" customHeight="1">
      <c r="A64" s="25" t="s">
        <v>786</v>
      </c>
      <c r="B64" s="25" t="s">
        <v>11</v>
      </c>
      <c r="C64" s="25">
        <v>650</v>
      </c>
      <c r="D64" s="25" t="s">
        <v>163</v>
      </c>
      <c r="E64" s="26"/>
      <c r="F64" s="26"/>
      <c r="G64" s="26"/>
      <c r="H64" s="26"/>
      <c r="I64" s="26"/>
      <c r="J64" s="26"/>
      <c r="K64" s="26"/>
      <c r="L64" s="26"/>
      <c r="M64" s="25" t="s">
        <v>591</v>
      </c>
      <c r="N64" t="s">
        <v>848</v>
      </c>
      <c r="P64" t="s">
        <v>307</v>
      </c>
      <c r="Q64" t="s">
        <v>848</v>
      </c>
      <c r="R64" t="s">
        <v>756</v>
      </c>
      <c r="T64" t="s">
        <v>533</v>
      </c>
      <c r="BI64" s="23" t="str">
        <f>HYPERLINK("#일위대가목록!A54","ZARB1114 →")</f>
        <v>ZARB1114 →</v>
      </c>
    </row>
    <row r="65" spans="1:61" ht="18.399999999999999" customHeight="1">
      <c r="A65" s="25" t="s">
        <v>451</v>
      </c>
      <c r="B65" s="25" t="s">
        <v>731</v>
      </c>
      <c r="C65" s="25">
        <v>40</v>
      </c>
      <c r="D65" s="25" t="s">
        <v>163</v>
      </c>
      <c r="E65" s="26"/>
      <c r="F65" s="26"/>
      <c r="G65" s="26"/>
      <c r="H65" s="26"/>
      <c r="I65" s="26"/>
      <c r="J65" s="26"/>
      <c r="K65" s="26"/>
      <c r="L65" s="26"/>
      <c r="M65" s="25" t="s">
        <v>802</v>
      </c>
      <c r="N65" t="s">
        <v>848</v>
      </c>
      <c r="P65" t="s">
        <v>86</v>
      </c>
      <c r="Q65" t="s">
        <v>848</v>
      </c>
      <c r="R65" t="s">
        <v>545</v>
      </c>
      <c r="T65" t="s">
        <v>533</v>
      </c>
      <c r="BI65" s="23" t="str">
        <f>HYPERLINK("#일위대가목록!A47","ZARB1042 →")</f>
        <v>ZARB1042 →</v>
      </c>
    </row>
    <row r="66" spans="1:61" ht="18.399999999999999" customHeight="1">
      <c r="A66" s="25" t="s">
        <v>499</v>
      </c>
      <c r="B66" s="25" t="s">
        <v>141</v>
      </c>
      <c r="C66" s="25">
        <v>1000</v>
      </c>
      <c r="D66" s="25" t="s">
        <v>163</v>
      </c>
      <c r="E66" s="26"/>
      <c r="F66" s="26"/>
      <c r="G66" s="26"/>
      <c r="H66" s="26"/>
      <c r="I66" s="26"/>
      <c r="J66" s="26"/>
      <c r="K66" s="26"/>
      <c r="L66" s="26"/>
      <c r="M66" s="25" t="s">
        <v>342</v>
      </c>
      <c r="N66" t="s">
        <v>848</v>
      </c>
      <c r="P66" t="s">
        <v>700</v>
      </c>
      <c r="Q66" t="s">
        <v>848</v>
      </c>
      <c r="R66" t="s">
        <v>41</v>
      </c>
      <c r="T66" t="s">
        <v>533</v>
      </c>
      <c r="BI66" s="23" t="str">
        <f>HYPERLINK("#일위대가목록!A48","ZARB1060 →")</f>
        <v>ZARB1060 →</v>
      </c>
    </row>
    <row r="67" spans="1:61" ht="18.399999999999999" customHeight="1">
      <c r="A67" s="25" t="s">
        <v>218</v>
      </c>
      <c r="B67" s="25" t="s">
        <v>740</v>
      </c>
      <c r="C67" s="25">
        <v>1440</v>
      </c>
      <c r="D67" s="25" t="s">
        <v>163</v>
      </c>
      <c r="E67" s="26"/>
      <c r="F67" s="26"/>
      <c r="G67" s="26"/>
      <c r="H67" s="26"/>
      <c r="I67" s="26"/>
      <c r="J67" s="26"/>
      <c r="K67" s="26"/>
      <c r="L67" s="26"/>
      <c r="M67" s="25" t="s">
        <v>716</v>
      </c>
      <c r="N67" t="s">
        <v>848</v>
      </c>
      <c r="P67" t="s">
        <v>502</v>
      </c>
      <c r="Q67" t="s">
        <v>848</v>
      </c>
      <c r="R67" t="s">
        <v>248</v>
      </c>
      <c r="T67" t="s">
        <v>533</v>
      </c>
      <c r="BI67" s="23" t="str">
        <f>HYPERLINK("#일위대가목록!A49","ZARB1070 →")</f>
        <v>ZARB1070 →</v>
      </c>
    </row>
    <row r="68" spans="1:61" ht="18.399999999999999" customHeight="1">
      <c r="A68" s="25" t="s">
        <v>503</v>
      </c>
      <c r="B68" s="25" t="s">
        <v>141</v>
      </c>
      <c r="C68" s="25">
        <v>300</v>
      </c>
      <c r="D68" s="25" t="s">
        <v>163</v>
      </c>
      <c r="E68" s="26"/>
      <c r="F68" s="26"/>
      <c r="G68" s="26"/>
      <c r="H68" s="26"/>
      <c r="I68" s="26"/>
      <c r="J68" s="26"/>
      <c r="K68" s="26"/>
      <c r="L68" s="26"/>
      <c r="M68" s="25" t="s">
        <v>244</v>
      </c>
      <c r="N68" t="s">
        <v>848</v>
      </c>
      <c r="P68" t="s">
        <v>287</v>
      </c>
      <c r="Q68" t="s">
        <v>848</v>
      </c>
      <c r="R68" t="s">
        <v>424</v>
      </c>
      <c r="T68" t="s">
        <v>533</v>
      </c>
      <c r="BI68" s="23" t="str">
        <f>HYPERLINK("#일위대가목록!A50","ZARB1080 →")</f>
        <v>ZARB1080 →</v>
      </c>
    </row>
    <row r="69" spans="1:61" ht="18.399999999999999" customHeight="1">
      <c r="A69" s="25" t="s">
        <v>482</v>
      </c>
      <c r="B69" s="25" t="s">
        <v>141</v>
      </c>
      <c r="C69" s="25">
        <v>450</v>
      </c>
      <c r="D69" s="25" t="s">
        <v>163</v>
      </c>
      <c r="E69" s="26"/>
      <c r="F69" s="26"/>
      <c r="G69" s="26"/>
      <c r="H69" s="26"/>
      <c r="I69" s="26"/>
      <c r="J69" s="26"/>
      <c r="K69" s="26"/>
      <c r="L69" s="26"/>
      <c r="M69" s="25" t="s">
        <v>710</v>
      </c>
      <c r="N69" t="s">
        <v>848</v>
      </c>
      <c r="P69" t="s">
        <v>71</v>
      </c>
      <c r="Q69" t="s">
        <v>848</v>
      </c>
      <c r="R69" t="s">
        <v>624</v>
      </c>
      <c r="T69" t="s">
        <v>533</v>
      </c>
      <c r="BI69" s="23" t="str">
        <f>HYPERLINK("#일위대가목록!A51","ZARB1090 →")</f>
        <v>ZARB1090 →</v>
      </c>
    </row>
    <row r="70" spans="1:61" ht="18.399999999999999" customHeight="1">
      <c r="A70" s="25" t="s">
        <v>123</v>
      </c>
      <c r="B70" s="25" t="s">
        <v>740</v>
      </c>
      <c r="C70" s="25">
        <v>500</v>
      </c>
      <c r="D70" s="25" t="s">
        <v>163</v>
      </c>
      <c r="E70" s="26"/>
      <c r="F70" s="26"/>
      <c r="G70" s="26"/>
      <c r="H70" s="26"/>
      <c r="I70" s="26"/>
      <c r="J70" s="26"/>
      <c r="K70" s="26"/>
      <c r="L70" s="26"/>
      <c r="M70" s="25" t="s">
        <v>252</v>
      </c>
      <c r="N70" t="s">
        <v>848</v>
      </c>
      <c r="P70" t="s">
        <v>68</v>
      </c>
      <c r="Q70" t="s">
        <v>848</v>
      </c>
      <c r="R70" t="s">
        <v>604</v>
      </c>
      <c r="T70" t="s">
        <v>533</v>
      </c>
      <c r="BI70" s="23" t="str">
        <f>HYPERLINK("#일위대가목록!A52","ZARB1100 →")</f>
        <v>ZARB1100 →</v>
      </c>
    </row>
    <row r="71" spans="1:61" ht="18.399999999999999" customHeight="1">
      <c r="A71" s="25" t="s">
        <v>828</v>
      </c>
      <c r="B71" s="25" t="s">
        <v>408</v>
      </c>
      <c r="C71" s="25">
        <v>120</v>
      </c>
      <c r="D71" s="25" t="s">
        <v>163</v>
      </c>
      <c r="E71" s="26"/>
      <c r="F71" s="26"/>
      <c r="G71" s="26"/>
      <c r="H71" s="26"/>
      <c r="I71" s="26"/>
      <c r="J71" s="26"/>
      <c r="K71" s="26"/>
      <c r="L71" s="26"/>
      <c r="M71" s="25" t="s">
        <v>150</v>
      </c>
      <c r="N71" t="s">
        <v>848</v>
      </c>
      <c r="P71" t="s">
        <v>276</v>
      </c>
      <c r="Q71" t="s">
        <v>848</v>
      </c>
      <c r="R71" t="s">
        <v>671</v>
      </c>
      <c r="T71" t="s">
        <v>533</v>
      </c>
      <c r="BI71" s="23" t="str">
        <f>HYPERLINK("#일위대가목록!A53","ZARB1112 →")</f>
        <v>ZARB1112 →</v>
      </c>
    </row>
    <row r="72" spans="1:61" ht="18.399999999999999" customHeight="1">
      <c r="A72" s="25" t="s">
        <v>195</v>
      </c>
      <c r="B72" s="25" t="s">
        <v>729</v>
      </c>
      <c r="C72" s="25">
        <v>30</v>
      </c>
      <c r="D72" s="25" t="s">
        <v>53</v>
      </c>
      <c r="E72" s="26"/>
      <c r="F72" s="26"/>
      <c r="G72" s="26"/>
      <c r="H72" s="26"/>
      <c r="I72" s="26"/>
      <c r="J72" s="26"/>
      <c r="K72" s="26"/>
      <c r="L72" s="26"/>
      <c r="M72" s="25" t="s">
        <v>10</v>
      </c>
      <c r="N72" t="s">
        <v>848</v>
      </c>
      <c r="P72" t="s">
        <v>50</v>
      </c>
      <c r="Q72" t="s">
        <v>848</v>
      </c>
      <c r="R72" t="s">
        <v>592</v>
      </c>
      <c r="T72" t="s">
        <v>533</v>
      </c>
      <c r="BI72" s="23" t="str">
        <f>HYPERLINK("#일위대가목록!A55","ZARB1140 →")</f>
        <v>ZARB1140 →</v>
      </c>
    </row>
    <row r="73" spans="1:61" ht="18.399999999999999" customHeight="1">
      <c r="A73" s="25" t="s">
        <v>215</v>
      </c>
      <c r="B73" s="25" t="s">
        <v>221</v>
      </c>
      <c r="C73" s="25">
        <v>170</v>
      </c>
      <c r="D73" s="25" t="s">
        <v>53</v>
      </c>
      <c r="E73" s="26"/>
      <c r="F73" s="26"/>
      <c r="G73" s="26"/>
      <c r="H73" s="26"/>
      <c r="I73" s="26"/>
      <c r="J73" s="26"/>
      <c r="K73" s="26"/>
      <c r="L73" s="26"/>
      <c r="M73" s="25" t="s">
        <v>487</v>
      </c>
      <c r="N73" t="s">
        <v>848</v>
      </c>
      <c r="P73" t="s">
        <v>485</v>
      </c>
      <c r="Q73" t="s">
        <v>848</v>
      </c>
      <c r="R73" t="s">
        <v>179</v>
      </c>
      <c r="T73" t="s">
        <v>533</v>
      </c>
      <c r="BI73" s="23" t="str">
        <f>HYPERLINK("#일위대가목록!A56","ZARB1160 →")</f>
        <v>ZARB1160 →</v>
      </c>
    </row>
    <row r="74" spans="1:61" ht="18.399999999999999" customHeight="1">
      <c r="A74" s="25" t="s">
        <v>356</v>
      </c>
      <c r="B74" s="25" t="s">
        <v>538</v>
      </c>
      <c r="C74" s="25">
        <v>460</v>
      </c>
      <c r="D74" s="25" t="s">
        <v>53</v>
      </c>
      <c r="E74" s="26"/>
      <c r="F74" s="26"/>
      <c r="G74" s="26"/>
      <c r="H74" s="26"/>
      <c r="I74" s="26"/>
      <c r="J74" s="26"/>
      <c r="K74" s="26"/>
      <c r="L74" s="26"/>
      <c r="M74" s="25" t="s">
        <v>173</v>
      </c>
      <c r="N74" t="s">
        <v>848</v>
      </c>
      <c r="P74" t="s">
        <v>674</v>
      </c>
      <c r="Q74" t="s">
        <v>848</v>
      </c>
      <c r="R74" t="s">
        <v>399</v>
      </c>
      <c r="T74" t="s">
        <v>533</v>
      </c>
      <c r="BI74" s="23" t="str">
        <f>HYPERLINK("#일위대가목록!A57","ZARB1170 →")</f>
        <v>ZARB1170 →</v>
      </c>
    </row>
    <row r="75" spans="1:61" ht="18.399999999999999" customHeight="1">
      <c r="A75" s="25" t="s">
        <v>588</v>
      </c>
      <c r="B75" s="25" t="s">
        <v>729</v>
      </c>
      <c r="C75" s="25">
        <v>250</v>
      </c>
      <c r="D75" s="25" t="s">
        <v>53</v>
      </c>
      <c r="E75" s="26"/>
      <c r="F75" s="26"/>
      <c r="G75" s="26"/>
      <c r="H75" s="26"/>
      <c r="I75" s="26"/>
      <c r="J75" s="26"/>
      <c r="K75" s="26"/>
      <c r="L75" s="26"/>
      <c r="M75" s="25" t="s">
        <v>540</v>
      </c>
      <c r="N75" t="s">
        <v>848</v>
      </c>
      <c r="P75" t="s">
        <v>101</v>
      </c>
      <c r="Q75" t="s">
        <v>848</v>
      </c>
      <c r="R75" t="s">
        <v>580</v>
      </c>
      <c r="T75" t="s">
        <v>533</v>
      </c>
      <c r="BI75" s="23" t="str">
        <f>HYPERLINK("#일위대가목록!A58","ZARB1180 →")</f>
        <v>ZARB1180 →</v>
      </c>
    </row>
    <row r="76" spans="1:61" ht="18.399999999999999" customHeight="1">
      <c r="A76" s="25" t="s">
        <v>442</v>
      </c>
      <c r="B76" s="25" t="s">
        <v>729</v>
      </c>
      <c r="C76" s="25">
        <v>240</v>
      </c>
      <c r="D76" s="25" t="s">
        <v>53</v>
      </c>
      <c r="E76" s="26"/>
      <c r="F76" s="26"/>
      <c r="G76" s="26"/>
      <c r="H76" s="26"/>
      <c r="I76" s="26"/>
      <c r="J76" s="26"/>
      <c r="K76" s="26"/>
      <c r="L76" s="26"/>
      <c r="M76" s="25" t="s">
        <v>90</v>
      </c>
      <c r="N76" t="s">
        <v>848</v>
      </c>
      <c r="P76" t="s">
        <v>311</v>
      </c>
      <c r="Q76" t="s">
        <v>848</v>
      </c>
      <c r="R76" t="s">
        <v>816</v>
      </c>
      <c r="T76" t="s">
        <v>533</v>
      </c>
      <c r="BI76" s="23" t="str">
        <f>HYPERLINK("#일위대가목록!A59","ZARB1190 →")</f>
        <v>ZARB1190 →</v>
      </c>
    </row>
    <row r="77" spans="1:61" ht="18.399999999999999" customHeight="1">
      <c r="A77" s="25" t="s">
        <v>576</v>
      </c>
      <c r="B77" s="25" t="s">
        <v>729</v>
      </c>
      <c r="C77" s="25">
        <v>70</v>
      </c>
      <c r="D77" s="25" t="s">
        <v>53</v>
      </c>
      <c r="E77" s="26"/>
      <c r="F77" s="26"/>
      <c r="G77" s="26"/>
      <c r="H77" s="26"/>
      <c r="I77" s="26"/>
      <c r="J77" s="26"/>
      <c r="K77" s="26"/>
      <c r="L77" s="26"/>
      <c r="M77" s="25" t="s">
        <v>467</v>
      </c>
      <c r="N77" t="s">
        <v>848</v>
      </c>
      <c r="P77" t="s">
        <v>247</v>
      </c>
      <c r="Q77" t="s">
        <v>848</v>
      </c>
      <c r="R77" t="s">
        <v>759</v>
      </c>
      <c r="T77" t="s">
        <v>533</v>
      </c>
      <c r="BI77" s="23" t="str">
        <f>HYPERLINK("#일위대가목록!A60","ZARB1200 →")</f>
        <v>ZARB1200 →</v>
      </c>
    </row>
    <row r="78" spans="1:61" ht="18.399999999999999" customHeight="1">
      <c r="A78" s="25" t="s">
        <v>730</v>
      </c>
      <c r="B78" s="25" t="s">
        <v>221</v>
      </c>
      <c r="C78" s="25">
        <v>380</v>
      </c>
      <c r="D78" s="25" t="s">
        <v>53</v>
      </c>
      <c r="E78" s="26"/>
      <c r="F78" s="26"/>
      <c r="G78" s="26"/>
      <c r="H78" s="26"/>
      <c r="I78" s="26"/>
      <c r="J78" s="26"/>
      <c r="K78" s="26"/>
      <c r="L78" s="26"/>
      <c r="M78" s="25" t="s">
        <v>96</v>
      </c>
      <c r="N78" t="s">
        <v>848</v>
      </c>
      <c r="P78" t="s">
        <v>663</v>
      </c>
      <c r="Q78" t="s">
        <v>848</v>
      </c>
      <c r="R78" t="s">
        <v>349</v>
      </c>
      <c r="T78" t="s">
        <v>533</v>
      </c>
      <c r="BI78" s="23" t="str">
        <f>HYPERLINK("#일위대가목록!A61","ZARB1220 →")</f>
        <v>ZARB1220 →</v>
      </c>
    </row>
    <row r="79" spans="1:61" ht="18.399999999999999" customHeight="1">
      <c r="A79" s="25" t="s">
        <v>474</v>
      </c>
      <c r="B79" s="25" t="s">
        <v>729</v>
      </c>
      <c r="C79" s="25">
        <v>110</v>
      </c>
      <c r="D79" s="25" t="s">
        <v>53</v>
      </c>
      <c r="E79" s="26"/>
      <c r="F79" s="26"/>
      <c r="G79" s="26"/>
      <c r="H79" s="26"/>
      <c r="I79" s="26"/>
      <c r="J79" s="26"/>
      <c r="K79" s="26"/>
      <c r="L79" s="26"/>
      <c r="M79" s="25" t="s">
        <v>453</v>
      </c>
      <c r="N79" t="s">
        <v>848</v>
      </c>
      <c r="P79" t="s">
        <v>476</v>
      </c>
      <c r="Q79" t="s">
        <v>848</v>
      </c>
      <c r="R79" t="s">
        <v>131</v>
      </c>
      <c r="T79" t="s">
        <v>533</v>
      </c>
      <c r="BI79" s="23" t="str">
        <f>HYPERLINK("#일위대가목록!A62","ZARB1230 →")</f>
        <v>ZARB1230 →</v>
      </c>
    </row>
    <row r="80" spans="1:61" ht="18.399999999999999" customHeight="1">
      <c r="A80" s="25" t="s">
        <v>79</v>
      </c>
      <c r="B80" s="25" t="s">
        <v>538</v>
      </c>
      <c r="C80" s="25">
        <v>290</v>
      </c>
      <c r="D80" s="25" t="s">
        <v>53</v>
      </c>
      <c r="E80" s="26"/>
      <c r="F80" s="26"/>
      <c r="G80" s="26"/>
      <c r="H80" s="26"/>
      <c r="I80" s="26"/>
      <c r="J80" s="26"/>
      <c r="K80" s="26"/>
      <c r="L80" s="26"/>
      <c r="M80" s="25" t="s">
        <v>369</v>
      </c>
      <c r="N80" t="s">
        <v>848</v>
      </c>
      <c r="P80" t="s">
        <v>232</v>
      </c>
      <c r="Q80" t="s">
        <v>848</v>
      </c>
      <c r="R80" t="s">
        <v>743</v>
      </c>
      <c r="T80" t="s">
        <v>533</v>
      </c>
      <c r="BI80" s="23" t="str">
        <f>HYPERLINK("#일위대가목록!A63","ZARB1240 →")</f>
        <v>ZARB1240 →</v>
      </c>
    </row>
    <row r="81" spans="1:61" ht="18.399999999999999" customHeight="1">
      <c r="A81" s="25" t="s">
        <v>561</v>
      </c>
      <c r="B81" s="25" t="s">
        <v>538</v>
      </c>
      <c r="C81" s="25">
        <v>310</v>
      </c>
      <c r="D81" s="25" t="s">
        <v>53</v>
      </c>
      <c r="E81" s="26"/>
      <c r="F81" s="26"/>
      <c r="G81" s="26"/>
      <c r="H81" s="26"/>
      <c r="I81" s="26"/>
      <c r="J81" s="26"/>
      <c r="K81" s="26"/>
      <c r="L81" s="26"/>
      <c r="M81" s="25" t="s">
        <v>835</v>
      </c>
      <c r="N81" t="s">
        <v>848</v>
      </c>
      <c r="P81" t="s">
        <v>25</v>
      </c>
      <c r="Q81" t="s">
        <v>848</v>
      </c>
      <c r="R81" t="s">
        <v>536</v>
      </c>
      <c r="T81" t="s">
        <v>533</v>
      </c>
      <c r="BI81" s="23" t="str">
        <f>HYPERLINK("#일위대가목록!A64","ZARB1250 →")</f>
        <v>ZARB1250 →</v>
      </c>
    </row>
    <row r="82" spans="1:61" ht="18.399999999999999" customHeight="1">
      <c r="A82" s="25" t="s">
        <v>346</v>
      </c>
      <c r="B82" s="25" t="s">
        <v>848</v>
      </c>
      <c r="C82" s="25"/>
      <c r="D82" s="25" t="s">
        <v>848</v>
      </c>
      <c r="E82" s="26"/>
      <c r="F82" s="26"/>
      <c r="G82" s="27"/>
      <c r="H82" s="26"/>
      <c r="I82" s="27"/>
      <c r="J82" s="26"/>
      <c r="K82" s="27"/>
      <c r="L82" s="26"/>
      <c r="M82" s="25" t="s">
        <v>848</v>
      </c>
      <c r="N82" t="s">
        <v>848</v>
      </c>
      <c r="P82" t="s">
        <v>457</v>
      </c>
      <c r="Q82" t="s">
        <v>185</v>
      </c>
      <c r="R82" t="s">
        <v>848</v>
      </c>
    </row>
    <row r="83" spans="1:61" ht="18.399999999999999" customHeight="1">
      <c r="A83" s="25" t="s">
        <v>769</v>
      </c>
      <c r="B83" s="25" t="s">
        <v>848</v>
      </c>
      <c r="C83" s="25">
        <v>1</v>
      </c>
      <c r="D83" s="25" t="s">
        <v>664</v>
      </c>
      <c r="E83" s="27"/>
      <c r="F83" s="26"/>
      <c r="G83" s="27"/>
      <c r="H83" s="26"/>
      <c r="I83" s="27"/>
      <c r="J83" s="26"/>
      <c r="K83" s="27"/>
      <c r="L83" s="26"/>
      <c r="M83" s="25" t="s">
        <v>848</v>
      </c>
      <c r="N83" t="s">
        <v>848</v>
      </c>
      <c r="O83" t="s">
        <v>650</v>
      </c>
    </row>
    <row r="84" spans="1:61" ht="18.399999999999999" customHeight="1">
      <c r="A84" s="25" t="s">
        <v>162</v>
      </c>
      <c r="B84" s="25" t="s">
        <v>365</v>
      </c>
      <c r="C84" s="25">
        <v>10.5</v>
      </c>
      <c r="D84" s="25" t="s">
        <v>496</v>
      </c>
      <c r="E84" s="26"/>
      <c r="F84" s="26"/>
      <c r="G84" s="26"/>
      <c r="H84" s="26"/>
      <c r="I84" s="26"/>
      <c r="J84" s="26"/>
      <c r="K84" s="26"/>
      <c r="L84" s="26"/>
      <c r="M84" s="25" t="s">
        <v>684</v>
      </c>
      <c r="N84" t="s">
        <v>848</v>
      </c>
      <c r="P84" t="s">
        <v>725</v>
      </c>
      <c r="Q84" t="s">
        <v>848</v>
      </c>
      <c r="R84" t="s">
        <v>713</v>
      </c>
      <c r="T84" t="s">
        <v>533</v>
      </c>
      <c r="BI84" s="23" t="str">
        <f>HYPERLINK("#일위대가목록!A66","ZARC0020 →")</f>
        <v>ZARC0020 →</v>
      </c>
    </row>
    <row r="85" spans="1:61" ht="18.399999999999999" customHeight="1">
      <c r="A85" s="25" t="s">
        <v>162</v>
      </c>
      <c r="B85" s="25" t="s">
        <v>297</v>
      </c>
      <c r="C85" s="25">
        <v>12</v>
      </c>
      <c r="D85" s="25" t="s">
        <v>496</v>
      </c>
      <c r="E85" s="26"/>
      <c r="F85" s="26"/>
      <c r="G85" s="26"/>
      <c r="H85" s="26"/>
      <c r="I85" s="26"/>
      <c r="J85" s="26"/>
      <c r="K85" s="26"/>
      <c r="L85" s="26"/>
      <c r="M85" s="25" t="s">
        <v>219</v>
      </c>
      <c r="N85" t="s">
        <v>848</v>
      </c>
      <c r="P85" t="s">
        <v>268</v>
      </c>
      <c r="Q85" t="s">
        <v>848</v>
      </c>
      <c r="R85" t="s">
        <v>113</v>
      </c>
      <c r="T85" t="s">
        <v>533</v>
      </c>
      <c r="BI85" s="23" t="str">
        <f>HYPERLINK("#일위대가목록!A65","ZARC0010 →")</f>
        <v>ZARC0010 →</v>
      </c>
    </row>
    <row r="86" spans="1:61" ht="18.399999999999999" customHeight="1">
      <c r="A86" s="25" t="s">
        <v>780</v>
      </c>
      <c r="B86" s="25" t="s">
        <v>305</v>
      </c>
      <c r="C86" s="25">
        <v>2</v>
      </c>
      <c r="D86" s="25" t="s">
        <v>496</v>
      </c>
      <c r="E86" s="26"/>
      <c r="F86" s="26"/>
      <c r="G86" s="26"/>
      <c r="H86" s="26"/>
      <c r="I86" s="26"/>
      <c r="J86" s="26"/>
      <c r="K86" s="26"/>
      <c r="L86" s="26"/>
      <c r="M86" s="25" t="s">
        <v>385</v>
      </c>
      <c r="N86" t="s">
        <v>848</v>
      </c>
      <c r="P86" t="s">
        <v>518</v>
      </c>
      <c r="Q86" t="s">
        <v>848</v>
      </c>
      <c r="R86" t="s">
        <v>524</v>
      </c>
      <c r="T86" t="s">
        <v>533</v>
      </c>
      <c r="BI86" s="23" t="str">
        <f>HYPERLINK("#일위대가목록!A67","ZARC0030 →")</f>
        <v>ZARC0030 →</v>
      </c>
    </row>
    <row r="87" spans="1:61" ht="18.399999999999999" customHeight="1">
      <c r="A87" s="25" t="s">
        <v>138</v>
      </c>
      <c r="B87" s="25" t="s">
        <v>229</v>
      </c>
      <c r="C87" s="25">
        <v>2</v>
      </c>
      <c r="D87" s="25" t="s">
        <v>541</v>
      </c>
      <c r="E87" s="26"/>
      <c r="F87" s="26"/>
      <c r="G87" s="26"/>
      <c r="H87" s="26"/>
      <c r="I87" s="26"/>
      <c r="J87" s="26"/>
      <c r="K87" s="26"/>
      <c r="L87" s="26"/>
      <c r="M87" s="25" t="s">
        <v>738</v>
      </c>
      <c r="N87" t="s">
        <v>848</v>
      </c>
      <c r="P87" t="s">
        <v>307</v>
      </c>
      <c r="Q87" t="s">
        <v>848</v>
      </c>
      <c r="R87" t="s">
        <v>303</v>
      </c>
      <c r="T87" t="s">
        <v>533</v>
      </c>
      <c r="BI87" s="23" t="str">
        <f>HYPERLINK("#일위대가목록!A68","ZARC0040 →")</f>
        <v>ZARC0040 →</v>
      </c>
    </row>
    <row r="88" spans="1:61" ht="18.399999999999999" customHeight="1">
      <c r="A88" s="25" t="s">
        <v>158</v>
      </c>
      <c r="B88" s="25" t="s">
        <v>216</v>
      </c>
      <c r="C88" s="25">
        <v>2</v>
      </c>
      <c r="D88" s="25" t="s">
        <v>541</v>
      </c>
      <c r="E88" s="26"/>
      <c r="F88" s="26"/>
      <c r="G88" s="26"/>
      <c r="H88" s="26"/>
      <c r="I88" s="26"/>
      <c r="J88" s="26"/>
      <c r="K88" s="26"/>
      <c r="L88" s="26"/>
      <c r="M88" s="25" t="s">
        <v>301</v>
      </c>
      <c r="N88" t="s">
        <v>848</v>
      </c>
      <c r="P88" t="s">
        <v>86</v>
      </c>
      <c r="Q88" t="s">
        <v>848</v>
      </c>
      <c r="R88" t="s">
        <v>174</v>
      </c>
      <c r="T88" t="s">
        <v>533</v>
      </c>
      <c r="BI88" s="23" t="str">
        <f>HYPERLINK("#일위대가목록!A69","ZARC0052 →")</f>
        <v>ZARC0052 →</v>
      </c>
    </row>
    <row r="89" spans="1:61" ht="18.399999999999999" customHeight="1">
      <c r="A89" s="25" t="s">
        <v>178</v>
      </c>
      <c r="B89" s="25" t="s">
        <v>808</v>
      </c>
      <c r="C89" s="25">
        <v>44</v>
      </c>
      <c r="D89" s="25" t="s">
        <v>530</v>
      </c>
      <c r="E89" s="26"/>
      <c r="F89" s="26"/>
      <c r="G89" s="26"/>
      <c r="H89" s="26"/>
      <c r="I89" s="26"/>
      <c r="J89" s="26"/>
      <c r="K89" s="26"/>
      <c r="L89" s="26"/>
      <c r="M89" s="25" t="s">
        <v>659</v>
      </c>
      <c r="N89" t="s">
        <v>848</v>
      </c>
      <c r="P89" t="s">
        <v>700</v>
      </c>
      <c r="Q89" t="s">
        <v>848</v>
      </c>
      <c r="R89" t="s">
        <v>694</v>
      </c>
      <c r="T89" t="s">
        <v>533</v>
      </c>
      <c r="BI89" s="23" t="str">
        <f>HYPERLINK("#일위대가목록!A70","ZARC0060 →")</f>
        <v>ZARC0060 →</v>
      </c>
    </row>
    <row r="90" spans="1:61" ht="18.399999999999999" customHeight="1">
      <c r="A90" s="25" t="s">
        <v>346</v>
      </c>
      <c r="B90" s="25" t="s">
        <v>848</v>
      </c>
      <c r="C90" s="25"/>
      <c r="D90" s="25" t="s">
        <v>848</v>
      </c>
      <c r="E90" s="26"/>
      <c r="F90" s="26"/>
      <c r="G90" s="27"/>
      <c r="H90" s="26"/>
      <c r="I90" s="27"/>
      <c r="J90" s="26"/>
      <c r="K90" s="27"/>
      <c r="L90" s="26"/>
      <c r="M90" s="25" t="s">
        <v>848</v>
      </c>
      <c r="N90" t="s">
        <v>848</v>
      </c>
      <c r="P90" t="s">
        <v>287</v>
      </c>
      <c r="Q90" t="s">
        <v>185</v>
      </c>
      <c r="R90" t="s">
        <v>848</v>
      </c>
    </row>
    <row r="91" spans="1:61" ht="18.399999999999999" customHeight="1">
      <c r="A91" s="25" t="s">
        <v>636</v>
      </c>
      <c r="B91" s="25" t="s">
        <v>848</v>
      </c>
      <c r="C91" s="25">
        <v>1</v>
      </c>
      <c r="D91" s="25" t="s">
        <v>664</v>
      </c>
      <c r="E91" s="27"/>
      <c r="F91" s="26"/>
      <c r="G91" s="27"/>
      <c r="H91" s="26"/>
      <c r="I91" s="27"/>
      <c r="J91" s="26"/>
      <c r="K91" s="27"/>
      <c r="L91" s="26"/>
      <c r="M91" s="25" t="s">
        <v>848</v>
      </c>
      <c r="N91" t="s">
        <v>848</v>
      </c>
      <c r="O91" t="s">
        <v>373</v>
      </c>
    </row>
    <row r="92" spans="1:61" ht="18.399999999999999" customHeight="1">
      <c r="A92" s="25" t="s">
        <v>19</v>
      </c>
      <c r="B92" s="25" t="s">
        <v>187</v>
      </c>
      <c r="C92" s="25">
        <v>10</v>
      </c>
      <c r="D92" s="25" t="s">
        <v>541</v>
      </c>
      <c r="E92" s="26"/>
      <c r="F92" s="26"/>
      <c r="G92" s="26"/>
      <c r="H92" s="26"/>
      <c r="I92" s="26"/>
      <c r="J92" s="26"/>
      <c r="K92" s="26"/>
      <c r="L92" s="26"/>
      <c r="M92" s="25" t="s">
        <v>314</v>
      </c>
      <c r="N92" t="s">
        <v>848</v>
      </c>
      <c r="P92" t="s">
        <v>111</v>
      </c>
      <c r="Q92" t="s">
        <v>848</v>
      </c>
      <c r="R92" t="s">
        <v>394</v>
      </c>
      <c r="T92" t="s">
        <v>533</v>
      </c>
      <c r="BI92" s="23" t="str">
        <f>HYPERLINK("#일위대가목록!A71","ZARC1010 →")</f>
        <v>ZARC1010 →</v>
      </c>
    </row>
    <row r="93" spans="1:61" ht="18.399999999999999" customHeight="1">
      <c r="A93" s="25" t="s">
        <v>486</v>
      </c>
      <c r="B93" s="25" t="s">
        <v>655</v>
      </c>
      <c r="C93" s="25">
        <v>1</v>
      </c>
      <c r="D93" s="25" t="s">
        <v>664</v>
      </c>
      <c r="E93" s="26"/>
      <c r="F93" s="26"/>
      <c r="G93" s="26"/>
      <c r="H93" s="26"/>
      <c r="I93" s="26"/>
      <c r="J93" s="26"/>
      <c r="K93" s="26"/>
      <c r="L93" s="26"/>
      <c r="M93" s="25" t="s">
        <v>656</v>
      </c>
      <c r="N93" t="s">
        <v>848</v>
      </c>
      <c r="P93" t="s">
        <v>518</v>
      </c>
      <c r="Q93" t="s">
        <v>848</v>
      </c>
      <c r="R93" t="s">
        <v>826</v>
      </c>
      <c r="T93" t="s">
        <v>533</v>
      </c>
      <c r="BI93" s="23" t="str">
        <f>HYPERLINK("#일위대가목록!A72","ZARC1030 →")</f>
        <v>ZARC1030 →</v>
      </c>
    </row>
    <row r="94" spans="1:61" ht="18.399999999999999" customHeight="1">
      <c r="A94" s="25" t="s">
        <v>686</v>
      </c>
      <c r="B94" s="25" t="s">
        <v>126</v>
      </c>
      <c r="C94" s="25">
        <v>46</v>
      </c>
      <c r="D94" s="25" t="s">
        <v>344</v>
      </c>
      <c r="E94" s="26"/>
      <c r="F94" s="26"/>
      <c r="G94" s="26"/>
      <c r="H94" s="26"/>
      <c r="I94" s="26"/>
      <c r="J94" s="26"/>
      <c r="K94" s="26"/>
      <c r="L94" s="26"/>
      <c r="M94" s="25" t="s">
        <v>563</v>
      </c>
      <c r="N94" t="s">
        <v>848</v>
      </c>
      <c r="P94" t="s">
        <v>307</v>
      </c>
      <c r="Q94" t="s">
        <v>848</v>
      </c>
      <c r="R94" t="s">
        <v>192</v>
      </c>
      <c r="T94" t="s">
        <v>533</v>
      </c>
      <c r="BI94" s="23" t="str">
        <f>HYPERLINK("#일위대가목록!A73","ZARC1040 →")</f>
        <v>ZARC1040 →</v>
      </c>
    </row>
    <row r="95" spans="1:61" ht="18.399999999999999" customHeight="1">
      <c r="A95" s="25" t="s">
        <v>732</v>
      </c>
      <c r="B95" s="25" t="s">
        <v>848</v>
      </c>
      <c r="C95" s="25">
        <v>1</v>
      </c>
      <c r="D95" s="25" t="s">
        <v>664</v>
      </c>
      <c r="E95" s="26"/>
      <c r="F95" s="26"/>
      <c r="G95" s="26"/>
      <c r="H95" s="26"/>
      <c r="I95" s="26"/>
      <c r="J95" s="26"/>
      <c r="K95" s="26"/>
      <c r="L95" s="26"/>
      <c r="M95" s="25" t="s">
        <v>176</v>
      </c>
      <c r="N95" t="s">
        <v>848</v>
      </c>
      <c r="P95" t="s">
        <v>492</v>
      </c>
      <c r="Q95" t="s">
        <v>848</v>
      </c>
      <c r="R95" t="s">
        <v>480</v>
      </c>
      <c r="T95" t="s">
        <v>533</v>
      </c>
      <c r="BI95" s="23" t="str">
        <f>HYPERLINK("#일위대가목록!A74","ZARC1062 →")</f>
        <v>ZARC1062 →</v>
      </c>
    </row>
    <row r="96" spans="1:61" ht="18.399999999999999" customHeight="1">
      <c r="A96" s="25" t="s">
        <v>99</v>
      </c>
      <c r="B96" s="25" t="s">
        <v>848</v>
      </c>
      <c r="C96" s="25">
        <v>1</v>
      </c>
      <c r="D96" s="25" t="s">
        <v>664</v>
      </c>
      <c r="E96" s="26"/>
      <c r="F96" s="26"/>
      <c r="G96" s="26"/>
      <c r="H96" s="26"/>
      <c r="I96" s="26"/>
      <c r="J96" s="26"/>
      <c r="K96" s="26"/>
      <c r="L96" s="26"/>
      <c r="M96" s="25" t="s">
        <v>414</v>
      </c>
      <c r="N96" t="s">
        <v>848</v>
      </c>
      <c r="P96" t="s">
        <v>336</v>
      </c>
      <c r="Q96" t="s">
        <v>848</v>
      </c>
      <c r="R96" t="s">
        <v>548</v>
      </c>
      <c r="T96" t="s">
        <v>533</v>
      </c>
      <c r="BI96" s="23" t="str">
        <f>HYPERLINK("#일위대가목록!A75","ZARC1064 →")</f>
        <v>ZARC1064 →</v>
      </c>
    </row>
    <row r="97" spans="1:61" ht="18.399999999999999" customHeight="1">
      <c r="A97" s="25" t="s">
        <v>646</v>
      </c>
      <c r="B97" s="25" t="s">
        <v>848</v>
      </c>
      <c r="C97" s="25">
        <v>1</v>
      </c>
      <c r="D97" s="25" t="s">
        <v>664</v>
      </c>
      <c r="E97" s="26"/>
      <c r="F97" s="26"/>
      <c r="G97" s="26"/>
      <c r="H97" s="26"/>
      <c r="I97" s="26"/>
      <c r="J97" s="26"/>
      <c r="K97" s="26"/>
      <c r="L97" s="26"/>
      <c r="M97" s="25" t="s">
        <v>69</v>
      </c>
      <c r="N97" t="s">
        <v>848</v>
      </c>
      <c r="P97" t="s">
        <v>68</v>
      </c>
      <c r="Q97" t="s">
        <v>848</v>
      </c>
      <c r="R97" t="s">
        <v>39</v>
      </c>
      <c r="T97" t="s">
        <v>533</v>
      </c>
      <c r="BI97" s="23" t="str">
        <f>HYPERLINK("#일위대가목록!A76","ZARC1100 →")</f>
        <v>ZARC1100 →</v>
      </c>
    </row>
    <row r="98" spans="1:61" ht="18.399999999999999" customHeight="1">
      <c r="A98" s="25" t="s">
        <v>29</v>
      </c>
      <c r="B98" s="25" t="s">
        <v>848</v>
      </c>
      <c r="C98" s="25">
        <v>1</v>
      </c>
      <c r="D98" s="25" t="s">
        <v>664</v>
      </c>
      <c r="E98" s="26"/>
      <c r="F98" s="26"/>
      <c r="G98" s="26"/>
      <c r="H98" s="26"/>
      <c r="I98" s="26"/>
      <c r="J98" s="26"/>
      <c r="K98" s="26"/>
      <c r="L98" s="26"/>
      <c r="M98" s="25" t="s">
        <v>583</v>
      </c>
      <c r="N98" t="s">
        <v>848</v>
      </c>
      <c r="P98" t="s">
        <v>276</v>
      </c>
      <c r="Q98" t="s">
        <v>848</v>
      </c>
      <c r="R98" t="s">
        <v>250</v>
      </c>
      <c r="T98" t="s">
        <v>533</v>
      </c>
      <c r="BI98" s="23" t="str">
        <f>HYPERLINK("#일위대가목록!A77","ZARC1110 →")</f>
        <v>ZARC1110 →</v>
      </c>
    </row>
    <row r="99" spans="1:61" ht="18.399999999999999" customHeight="1">
      <c r="A99" s="25" t="s">
        <v>430</v>
      </c>
      <c r="B99" s="25" t="s">
        <v>848</v>
      </c>
      <c r="C99" s="25">
        <v>20</v>
      </c>
      <c r="D99" s="25" t="s">
        <v>496</v>
      </c>
      <c r="E99" s="26"/>
      <c r="F99" s="26"/>
      <c r="G99" s="26"/>
      <c r="H99" s="26"/>
      <c r="I99" s="26"/>
      <c r="J99" s="26"/>
      <c r="K99" s="26"/>
      <c r="L99" s="26"/>
      <c r="M99" s="25" t="s">
        <v>128</v>
      </c>
      <c r="N99" t="s">
        <v>848</v>
      </c>
      <c r="P99" t="s">
        <v>709</v>
      </c>
      <c r="Q99" t="s">
        <v>848</v>
      </c>
      <c r="R99" t="s">
        <v>623</v>
      </c>
      <c r="T99" t="s">
        <v>533</v>
      </c>
      <c r="BI99" s="23" t="str">
        <f>HYPERLINK("#일위대가목록!A78","ZARC1115 →")</f>
        <v>ZARC1115 →</v>
      </c>
    </row>
    <row r="100" spans="1:61" ht="18.399999999999999" customHeight="1">
      <c r="A100" s="25" t="s">
        <v>479</v>
      </c>
      <c r="B100" s="25" t="s">
        <v>326</v>
      </c>
      <c r="C100" s="25">
        <v>19</v>
      </c>
      <c r="D100" s="25" t="s">
        <v>142</v>
      </c>
      <c r="E100" s="26"/>
      <c r="F100" s="26"/>
      <c r="G100" s="26"/>
      <c r="H100" s="26"/>
      <c r="I100" s="26"/>
      <c r="J100" s="26"/>
      <c r="K100" s="26"/>
      <c r="L100" s="26"/>
      <c r="M100" s="25" t="s">
        <v>507</v>
      </c>
      <c r="N100" t="s">
        <v>848</v>
      </c>
      <c r="P100" t="s">
        <v>495</v>
      </c>
      <c r="Q100" t="s">
        <v>848</v>
      </c>
      <c r="R100" t="s">
        <v>475</v>
      </c>
      <c r="T100" t="s">
        <v>533</v>
      </c>
      <c r="BI100" s="23" t="str">
        <f>HYPERLINK("#일위대가목록!A79","ZARC1120 →")</f>
        <v>ZARC1120 →</v>
      </c>
    </row>
    <row r="101" spans="1:61" ht="18.399999999999999" customHeight="1">
      <c r="A101" s="25" t="s">
        <v>466</v>
      </c>
      <c r="B101" s="25" t="s">
        <v>133</v>
      </c>
      <c r="C101" s="25">
        <v>19</v>
      </c>
      <c r="D101" s="25" t="s">
        <v>142</v>
      </c>
      <c r="E101" s="26"/>
      <c r="F101" s="26"/>
      <c r="G101" s="26"/>
      <c r="H101" s="26"/>
      <c r="I101" s="26"/>
      <c r="J101" s="26"/>
      <c r="K101" s="26"/>
      <c r="L101" s="26"/>
      <c r="M101" s="25" t="s">
        <v>44</v>
      </c>
      <c r="N101" t="s">
        <v>848</v>
      </c>
      <c r="P101" t="s">
        <v>687</v>
      </c>
      <c r="Q101" t="s">
        <v>848</v>
      </c>
      <c r="R101" t="s">
        <v>666</v>
      </c>
      <c r="T101" t="s">
        <v>533</v>
      </c>
      <c r="BI101" s="23" t="str">
        <f>HYPERLINK("#일위대가목록!A80","ZARC1130 →")</f>
        <v>ZARC1130 →</v>
      </c>
    </row>
    <row r="102" spans="1:61" ht="18.399999999999999" customHeight="1">
      <c r="A102" s="25" t="s">
        <v>653</v>
      </c>
      <c r="B102" s="25" t="s">
        <v>830</v>
      </c>
      <c r="C102" s="25">
        <v>17</v>
      </c>
      <c r="D102" s="25" t="s">
        <v>142</v>
      </c>
      <c r="E102" s="26"/>
      <c r="F102" s="26"/>
      <c r="G102" s="26"/>
      <c r="H102" s="26"/>
      <c r="I102" s="26"/>
      <c r="J102" s="26"/>
      <c r="K102" s="26"/>
      <c r="L102" s="26"/>
      <c r="M102" s="25" t="s">
        <v>528</v>
      </c>
      <c r="N102" t="s">
        <v>848</v>
      </c>
      <c r="P102" t="s">
        <v>50</v>
      </c>
      <c r="Q102" t="s">
        <v>848</v>
      </c>
      <c r="R102" t="s">
        <v>21</v>
      </c>
      <c r="T102" t="s">
        <v>533</v>
      </c>
      <c r="BI102" s="23" t="str">
        <f>HYPERLINK("#일위대가목록!A81","ZARC1140 →")</f>
        <v>ZARC1140 →</v>
      </c>
    </row>
    <row r="103" spans="1:61" ht="18.399999999999999" customHeight="1">
      <c r="A103" s="25" t="s">
        <v>122</v>
      </c>
      <c r="B103" s="25" t="s">
        <v>357</v>
      </c>
      <c r="C103" s="25">
        <v>8</v>
      </c>
      <c r="D103" s="25" t="s">
        <v>142</v>
      </c>
      <c r="E103" s="26"/>
      <c r="F103" s="26"/>
      <c r="G103" s="26"/>
      <c r="H103" s="26"/>
      <c r="I103" s="26"/>
      <c r="J103" s="26"/>
      <c r="K103" s="26"/>
      <c r="L103" s="26"/>
      <c r="M103" s="25" t="s">
        <v>20</v>
      </c>
      <c r="N103" t="s">
        <v>848</v>
      </c>
      <c r="P103" t="s">
        <v>260</v>
      </c>
      <c r="Q103" t="s">
        <v>848</v>
      </c>
      <c r="R103" t="s">
        <v>242</v>
      </c>
      <c r="T103" t="s">
        <v>533</v>
      </c>
      <c r="BI103" s="23" t="str">
        <f>HYPERLINK("#일위대가목록!A82","ZARC1150 →")</f>
        <v>ZARC1150 →</v>
      </c>
    </row>
    <row r="104" spans="1:61" ht="18.399999999999999" customHeight="1">
      <c r="A104" s="25" t="s">
        <v>67</v>
      </c>
      <c r="B104" s="25" t="s">
        <v>848</v>
      </c>
      <c r="C104" s="25">
        <v>2</v>
      </c>
      <c r="D104" s="25" t="s">
        <v>664</v>
      </c>
      <c r="E104" s="26"/>
      <c r="F104" s="26"/>
      <c r="G104" s="26"/>
      <c r="H104" s="26"/>
      <c r="I104" s="26"/>
      <c r="J104" s="26"/>
      <c r="K104" s="26"/>
      <c r="L104" s="26"/>
      <c r="M104" s="25" t="s">
        <v>792</v>
      </c>
      <c r="N104" t="s">
        <v>848</v>
      </c>
      <c r="P104" t="s">
        <v>101</v>
      </c>
      <c r="Q104" t="s">
        <v>848</v>
      </c>
      <c r="R104" t="s">
        <v>14</v>
      </c>
      <c r="T104" t="s">
        <v>533</v>
      </c>
      <c r="BI104" s="23" t="str">
        <f>HYPERLINK("#일위대가목록!A83","ZARC1180 →")</f>
        <v>ZARC1180 →</v>
      </c>
    </row>
    <row r="105" spans="1:61" ht="18.399999999999999" customHeight="1">
      <c r="A105" s="25" t="s">
        <v>393</v>
      </c>
      <c r="B105" s="25" t="s">
        <v>848</v>
      </c>
      <c r="C105" s="25">
        <v>1</v>
      </c>
      <c r="D105" s="25" t="s">
        <v>541</v>
      </c>
      <c r="E105" s="26"/>
      <c r="F105" s="26"/>
      <c r="G105" s="26"/>
      <c r="H105" s="26"/>
      <c r="I105" s="26"/>
      <c r="J105" s="26"/>
      <c r="K105" s="26"/>
      <c r="L105" s="26"/>
      <c r="M105" s="25" t="s">
        <v>398</v>
      </c>
      <c r="N105" t="s">
        <v>848</v>
      </c>
      <c r="P105" t="s">
        <v>40</v>
      </c>
      <c r="Q105" t="s">
        <v>848</v>
      </c>
      <c r="R105" t="s">
        <v>223</v>
      </c>
      <c r="T105" t="s">
        <v>533</v>
      </c>
      <c r="BI105" s="23" t="str">
        <f>HYPERLINK("#일위대가목록!A84","ZARC1190 →")</f>
        <v>ZARC1190 →</v>
      </c>
    </row>
    <row r="106" spans="1:61" ht="18.399999999999999" customHeight="1">
      <c r="A106" s="25" t="s">
        <v>595</v>
      </c>
      <c r="B106" s="25" t="s">
        <v>848</v>
      </c>
      <c r="C106" s="25">
        <v>1</v>
      </c>
      <c r="D106" s="25" t="s">
        <v>541</v>
      </c>
      <c r="E106" s="26"/>
      <c r="F106" s="26"/>
      <c r="G106" s="26"/>
      <c r="H106" s="26"/>
      <c r="I106" s="26"/>
      <c r="J106" s="26"/>
      <c r="K106" s="26"/>
      <c r="L106" s="26"/>
      <c r="M106" s="25" t="s">
        <v>619</v>
      </c>
      <c r="N106" t="s">
        <v>848</v>
      </c>
      <c r="P106" t="s">
        <v>201</v>
      </c>
      <c r="Q106" t="s">
        <v>848</v>
      </c>
      <c r="R106" t="s">
        <v>278</v>
      </c>
      <c r="T106" t="s">
        <v>533</v>
      </c>
      <c r="BI106" s="23" t="str">
        <f>HYPERLINK("#일위대가목록!A85","ZARC1200 →")</f>
        <v>ZARC1200 →</v>
      </c>
    </row>
    <row r="107" spans="1:61" ht="18.399999999999999" customHeight="1">
      <c r="A107" s="25" t="s">
        <v>346</v>
      </c>
      <c r="B107" s="25" t="s">
        <v>848</v>
      </c>
      <c r="C107" s="25"/>
      <c r="D107" s="25" t="s">
        <v>848</v>
      </c>
      <c r="E107" s="26"/>
      <c r="F107" s="26"/>
      <c r="G107" s="27"/>
      <c r="H107" s="26"/>
      <c r="I107" s="27"/>
      <c r="J107" s="26"/>
      <c r="K107" s="27"/>
      <c r="L107" s="26"/>
      <c r="M107" s="25" t="s">
        <v>848</v>
      </c>
      <c r="N107" t="s">
        <v>848</v>
      </c>
      <c r="P107" t="s">
        <v>25</v>
      </c>
      <c r="Q107" t="s">
        <v>185</v>
      </c>
      <c r="R107" t="s">
        <v>848</v>
      </c>
    </row>
    <row r="108" spans="1:61" ht="18.399999999999999" customHeight="1">
      <c r="A108" s="25" t="s">
        <v>706</v>
      </c>
      <c r="B108" s="25" t="s">
        <v>848</v>
      </c>
      <c r="C108" s="25">
        <v>1</v>
      </c>
      <c r="D108" s="25" t="s">
        <v>664</v>
      </c>
      <c r="E108" s="27"/>
      <c r="F108" s="26"/>
      <c r="G108" s="27"/>
      <c r="H108" s="26"/>
      <c r="I108" s="27"/>
      <c r="J108" s="26"/>
      <c r="K108" s="27"/>
      <c r="L108" s="26"/>
      <c r="M108" s="25" t="s">
        <v>848</v>
      </c>
      <c r="N108" t="s">
        <v>848</v>
      </c>
      <c r="O108" t="s">
        <v>761</v>
      </c>
    </row>
    <row r="109" spans="1:61" ht="18.399999999999999" customHeight="1">
      <c r="A109" s="25" t="s">
        <v>24</v>
      </c>
      <c r="B109" s="25" t="s">
        <v>293</v>
      </c>
      <c r="C109" s="25">
        <v>658</v>
      </c>
      <c r="D109" s="25" t="s">
        <v>611</v>
      </c>
      <c r="E109" s="26"/>
      <c r="F109" s="26"/>
      <c r="G109" s="26"/>
      <c r="H109" s="26"/>
      <c r="I109" s="26"/>
      <c r="J109" s="26"/>
      <c r="K109" s="26"/>
      <c r="L109" s="26"/>
      <c r="M109" s="25" t="s">
        <v>289</v>
      </c>
      <c r="N109" t="s">
        <v>848</v>
      </c>
      <c r="P109" t="s">
        <v>111</v>
      </c>
      <c r="Q109" t="s">
        <v>848</v>
      </c>
      <c r="R109" t="s">
        <v>46</v>
      </c>
      <c r="T109" t="s">
        <v>533</v>
      </c>
      <c r="BI109" s="23" t="str">
        <f>HYPERLINK("#일위대가목록!A86","ZARD0010 →")</f>
        <v>ZARD0010 →</v>
      </c>
    </row>
    <row r="110" spans="1:61" ht="18.399999999999999" customHeight="1">
      <c r="A110" s="25" t="s">
        <v>298</v>
      </c>
      <c r="B110" s="25" t="s">
        <v>106</v>
      </c>
      <c r="C110" s="25">
        <v>269</v>
      </c>
      <c r="D110" s="25" t="s">
        <v>611</v>
      </c>
      <c r="E110" s="26"/>
      <c r="F110" s="26"/>
      <c r="G110" s="26"/>
      <c r="H110" s="26"/>
      <c r="I110" s="26"/>
      <c r="J110" s="26"/>
      <c r="K110" s="26"/>
      <c r="L110" s="26"/>
      <c r="M110" s="25" t="s">
        <v>811</v>
      </c>
      <c r="N110" t="s">
        <v>848</v>
      </c>
      <c r="P110" t="s">
        <v>725</v>
      </c>
      <c r="Q110" t="s">
        <v>848</v>
      </c>
      <c r="R110" t="s">
        <v>660</v>
      </c>
      <c r="T110" t="s">
        <v>533</v>
      </c>
      <c r="BI110" s="23" t="str">
        <f>HYPERLINK("#일위대가목록!A87","ZARD0020 →")</f>
        <v>ZARD0020 →</v>
      </c>
    </row>
    <row r="111" spans="1:61" ht="18.399999999999999" customHeight="1">
      <c r="A111" s="25" t="s">
        <v>337</v>
      </c>
      <c r="B111" s="25" t="s">
        <v>789</v>
      </c>
      <c r="C111" s="25">
        <v>48</v>
      </c>
      <c r="D111" s="25" t="s">
        <v>142</v>
      </c>
      <c r="E111" s="26"/>
      <c r="F111" s="26"/>
      <c r="G111" s="26"/>
      <c r="H111" s="26"/>
      <c r="I111" s="26"/>
      <c r="J111" s="26"/>
      <c r="K111" s="26"/>
      <c r="L111" s="26"/>
      <c r="M111" s="25" t="s">
        <v>332</v>
      </c>
      <c r="N111" t="s">
        <v>848</v>
      </c>
      <c r="P111" t="s">
        <v>307</v>
      </c>
      <c r="Q111" t="s">
        <v>848</v>
      </c>
      <c r="R111" t="s">
        <v>470</v>
      </c>
      <c r="T111" t="s">
        <v>533</v>
      </c>
      <c r="BI111" s="23" t="str">
        <f>HYPERLINK("#일위대가목록!A88","ZARD0030 →")</f>
        <v>ZARD0030 →</v>
      </c>
    </row>
    <row r="112" spans="1:61" ht="18.399999999999999" customHeight="1">
      <c r="A112" s="25" t="s">
        <v>231</v>
      </c>
      <c r="B112" s="25" t="s">
        <v>423</v>
      </c>
      <c r="C112" s="25">
        <v>389</v>
      </c>
      <c r="D112" s="25" t="s">
        <v>496</v>
      </c>
      <c r="E112" s="26"/>
      <c r="F112" s="26"/>
      <c r="G112" s="26"/>
      <c r="H112" s="26"/>
      <c r="I112" s="26"/>
      <c r="J112" s="26"/>
      <c r="K112" s="26"/>
      <c r="L112" s="26"/>
      <c r="M112" s="25" t="s">
        <v>693</v>
      </c>
      <c r="N112" t="s">
        <v>848</v>
      </c>
      <c r="P112" t="s">
        <v>700</v>
      </c>
      <c r="Q112" t="s">
        <v>848</v>
      </c>
      <c r="R112" t="s">
        <v>34</v>
      </c>
      <c r="T112" t="s">
        <v>533</v>
      </c>
      <c r="BI112" s="23" t="str">
        <f>HYPERLINK("#일위대가목록!A89","ZARD0050 →")</f>
        <v>ZARD0050 →</v>
      </c>
    </row>
    <row r="113" spans="1:61" ht="18.399999999999999" customHeight="1">
      <c r="A113" s="25" t="s">
        <v>231</v>
      </c>
      <c r="B113" s="25" t="s">
        <v>445</v>
      </c>
      <c r="C113" s="25">
        <v>146</v>
      </c>
      <c r="D113" s="25" t="s">
        <v>496</v>
      </c>
      <c r="E113" s="26"/>
      <c r="F113" s="26"/>
      <c r="G113" s="26"/>
      <c r="H113" s="26"/>
      <c r="I113" s="26"/>
      <c r="J113" s="26"/>
      <c r="K113" s="26"/>
      <c r="L113" s="26"/>
      <c r="M113" s="25" t="s">
        <v>255</v>
      </c>
      <c r="N113" t="s">
        <v>848</v>
      </c>
      <c r="P113" t="s">
        <v>502</v>
      </c>
      <c r="Q113" t="s">
        <v>848</v>
      </c>
      <c r="R113" t="s">
        <v>642</v>
      </c>
      <c r="T113" t="s">
        <v>533</v>
      </c>
      <c r="BI113" s="23" t="str">
        <f>HYPERLINK("#일위대가목록!A90","ZARD0060 →")</f>
        <v>ZARD0060 →</v>
      </c>
    </row>
    <row r="114" spans="1:61" ht="18.399999999999999" customHeight="1">
      <c r="A114" s="25" t="s">
        <v>441</v>
      </c>
      <c r="B114" s="25" t="s">
        <v>794</v>
      </c>
      <c r="C114" s="25">
        <v>36</v>
      </c>
      <c r="D114" s="25" t="s">
        <v>142</v>
      </c>
      <c r="E114" s="26"/>
      <c r="F114" s="26"/>
      <c r="G114" s="26"/>
      <c r="H114" s="26"/>
      <c r="I114" s="26"/>
      <c r="J114" s="26"/>
      <c r="K114" s="26"/>
      <c r="L114" s="26"/>
      <c r="M114" s="25" t="s">
        <v>735</v>
      </c>
      <c r="N114" t="s">
        <v>848</v>
      </c>
      <c r="P114" t="s">
        <v>75</v>
      </c>
      <c r="Q114" t="s">
        <v>848</v>
      </c>
      <c r="R114" t="s">
        <v>448</v>
      </c>
      <c r="T114" t="s">
        <v>533</v>
      </c>
      <c r="BI114" s="23" t="str">
        <f>HYPERLINK("#일위대가목록!A91","ZARD0070 →")</f>
        <v>ZARD0070 →</v>
      </c>
    </row>
    <row r="115" spans="1:61" ht="18.399999999999999" customHeight="1">
      <c r="A115" s="25" t="s">
        <v>346</v>
      </c>
      <c r="B115" s="25" t="s">
        <v>848</v>
      </c>
      <c r="C115" s="25"/>
      <c r="D115" s="25" t="s">
        <v>848</v>
      </c>
      <c r="E115" s="26"/>
      <c r="F115" s="26"/>
      <c r="G115" s="27"/>
      <c r="H115" s="26"/>
      <c r="I115" s="27"/>
      <c r="J115" s="26"/>
      <c r="K115" s="27"/>
      <c r="L115" s="26"/>
      <c r="M115" s="25" t="s">
        <v>848</v>
      </c>
      <c r="N115" t="s">
        <v>848</v>
      </c>
      <c r="P115" t="s">
        <v>71</v>
      </c>
      <c r="Q115" t="s">
        <v>185</v>
      </c>
      <c r="R115" t="s">
        <v>848</v>
      </c>
    </row>
    <row r="116" spans="1:61" ht="18.399999999999999" customHeight="1">
      <c r="A116" s="25" t="s">
        <v>685</v>
      </c>
      <c r="B116" s="25" t="s">
        <v>848</v>
      </c>
      <c r="C116" s="25">
        <v>1</v>
      </c>
      <c r="D116" s="25" t="s">
        <v>664</v>
      </c>
      <c r="E116" s="27"/>
      <c r="F116" s="26"/>
      <c r="G116" s="27"/>
      <c r="H116" s="26"/>
      <c r="I116" s="27"/>
      <c r="J116" s="26"/>
      <c r="K116" s="27"/>
      <c r="L116" s="26"/>
      <c r="M116" s="25" t="s">
        <v>848</v>
      </c>
      <c r="N116" t="s">
        <v>848</v>
      </c>
      <c r="O116" t="s">
        <v>389</v>
      </c>
    </row>
    <row r="117" spans="1:61" ht="18.399999999999999" customHeight="1">
      <c r="A117" s="25" t="s">
        <v>661</v>
      </c>
      <c r="B117" s="25" t="s">
        <v>512</v>
      </c>
      <c r="C117" s="25">
        <v>13</v>
      </c>
      <c r="D117" s="25" t="s">
        <v>598</v>
      </c>
      <c r="E117" s="26"/>
      <c r="F117" s="26"/>
      <c r="G117" s="26"/>
      <c r="H117" s="26"/>
      <c r="I117" s="26"/>
      <c r="J117" s="26"/>
      <c r="K117" s="26"/>
      <c r="L117" s="26"/>
      <c r="M117" s="25" t="s">
        <v>212</v>
      </c>
      <c r="N117" t="s">
        <v>848</v>
      </c>
      <c r="P117" t="s">
        <v>111</v>
      </c>
      <c r="Q117" t="s">
        <v>848</v>
      </c>
      <c r="R117" t="s">
        <v>117</v>
      </c>
      <c r="T117" t="s">
        <v>688</v>
      </c>
      <c r="BI117" s="23" t="str">
        <f>HYPERLINK("#일위대가목록!A3","SA00490 →")</f>
        <v>SA00490 →</v>
      </c>
    </row>
    <row r="118" spans="1:61" ht="18.399999999999999" customHeight="1">
      <c r="A118" s="25"/>
      <c r="B118" s="25"/>
      <c r="C118" s="25"/>
      <c r="D118" s="25"/>
      <c r="E118" s="26"/>
      <c r="F118" s="26"/>
      <c r="G118" s="26"/>
      <c r="H118" s="26"/>
      <c r="I118" s="26"/>
      <c r="J118" s="26"/>
      <c r="K118" s="26"/>
      <c r="L118" s="26"/>
      <c r="M118" s="25"/>
      <c r="BI118" s="23"/>
    </row>
    <row r="119" spans="1:61" ht="18.399999999999999" customHeight="1">
      <c r="A119" s="25" t="s">
        <v>15</v>
      </c>
      <c r="B119" s="25" t="s">
        <v>848</v>
      </c>
      <c r="C119" s="25">
        <v>1</v>
      </c>
      <c r="D119" s="25" t="s">
        <v>664</v>
      </c>
      <c r="E119" s="27"/>
      <c r="F119" s="26"/>
      <c r="G119" s="27"/>
      <c r="H119" s="26"/>
      <c r="I119" s="27"/>
      <c r="J119" s="26"/>
      <c r="K119" s="27"/>
      <c r="L119" s="26"/>
      <c r="M119" s="25" t="s">
        <v>848</v>
      </c>
      <c r="N119" t="s">
        <v>848</v>
      </c>
      <c r="O119" t="s">
        <v>266</v>
      </c>
    </row>
    <row r="120" spans="1:61" ht="18.399999999999999" customHeight="1">
      <c r="A120" s="25" t="s">
        <v>19</v>
      </c>
      <c r="B120" s="25" t="s">
        <v>721</v>
      </c>
      <c r="C120" s="25">
        <v>10</v>
      </c>
      <c r="D120" s="25" t="s">
        <v>541</v>
      </c>
      <c r="E120" s="26"/>
      <c r="F120" s="26"/>
      <c r="G120" s="26"/>
      <c r="H120" s="26"/>
      <c r="I120" s="26"/>
      <c r="J120" s="26"/>
      <c r="K120" s="26"/>
      <c r="L120" s="26"/>
      <c r="M120" s="25" t="s">
        <v>703</v>
      </c>
      <c r="N120" t="s">
        <v>848</v>
      </c>
      <c r="P120" t="s">
        <v>111</v>
      </c>
      <c r="Q120" t="s">
        <v>848</v>
      </c>
      <c r="R120" t="s">
        <v>703</v>
      </c>
      <c r="BI120" s="23" t="str">
        <f>HYPERLINK("#자재조서!A54","MPLC1010 →")</f>
        <v>MPLC1010 →</v>
      </c>
    </row>
    <row r="121" spans="1:61" ht="18.399999999999999" customHeight="1">
      <c r="A121" s="25" t="s">
        <v>686</v>
      </c>
      <c r="B121" s="25" t="s">
        <v>126</v>
      </c>
      <c r="C121" s="25">
        <v>46</v>
      </c>
      <c r="D121" s="25" t="s">
        <v>344</v>
      </c>
      <c r="E121" s="26"/>
      <c r="F121" s="26"/>
      <c r="G121" s="26"/>
      <c r="H121" s="26"/>
      <c r="I121" s="26"/>
      <c r="J121" s="26"/>
      <c r="K121" s="26"/>
      <c r="L121" s="26"/>
      <c r="M121" s="25" t="s">
        <v>88</v>
      </c>
      <c r="N121" t="s">
        <v>848</v>
      </c>
      <c r="P121" t="s">
        <v>725</v>
      </c>
      <c r="Q121" t="s">
        <v>848</v>
      </c>
      <c r="R121" t="s">
        <v>88</v>
      </c>
      <c r="BI121" s="23" t="str">
        <f>HYPERLINK("#자재조서!A55","MPLC1020 →")</f>
        <v>MPLC1020 →</v>
      </c>
    </row>
    <row r="122" spans="1:61" ht="18.399999999999999" customHeight="1">
      <c r="A122" s="25" t="s">
        <v>258</v>
      </c>
      <c r="B122" s="25" t="s">
        <v>62</v>
      </c>
      <c r="C122" s="25">
        <v>3.5</v>
      </c>
      <c r="D122" s="25" t="s">
        <v>541</v>
      </c>
      <c r="E122" s="26"/>
      <c r="F122" s="26"/>
      <c r="G122" s="26"/>
      <c r="H122" s="26"/>
      <c r="I122" s="26"/>
      <c r="J122" s="26"/>
      <c r="K122" s="26"/>
      <c r="L122" s="26"/>
      <c r="M122" s="25" t="s">
        <v>514</v>
      </c>
      <c r="N122" t="s">
        <v>848</v>
      </c>
      <c r="P122" t="s">
        <v>518</v>
      </c>
      <c r="Q122" t="s">
        <v>848</v>
      </c>
      <c r="R122" t="s">
        <v>514</v>
      </c>
      <c r="BI122" s="23" t="str">
        <f>HYPERLINK("#자재조서!A56","MPLC1040 →")</f>
        <v>MPLC1040 →</v>
      </c>
    </row>
    <row r="123" spans="1:61" ht="18.399999999999999" customHeight="1">
      <c r="A123" s="25" t="s">
        <v>815</v>
      </c>
      <c r="B123" s="25" t="s">
        <v>116</v>
      </c>
      <c r="C123" s="25">
        <v>7</v>
      </c>
      <c r="D123" s="25" t="s">
        <v>611</v>
      </c>
      <c r="E123" s="26"/>
      <c r="F123" s="26"/>
      <c r="G123" s="26"/>
      <c r="H123" s="26"/>
      <c r="I123" s="26"/>
      <c r="J123" s="26"/>
      <c r="K123" s="26"/>
      <c r="L123" s="26"/>
      <c r="M123" s="25" t="s">
        <v>724</v>
      </c>
      <c r="N123" t="s">
        <v>848</v>
      </c>
      <c r="P123" t="s">
        <v>307</v>
      </c>
      <c r="Q123" t="s">
        <v>848</v>
      </c>
      <c r="R123" t="s">
        <v>724</v>
      </c>
      <c r="BI123" s="23" t="str">
        <f>HYPERLINK("#자재조서!A57","MPLC1050 →")</f>
        <v>MPLC1050 →</v>
      </c>
    </row>
    <row r="124" spans="1:61" ht="18.399999999999999" customHeight="1">
      <c r="A124" s="25" t="s">
        <v>814</v>
      </c>
      <c r="B124" s="25" t="s">
        <v>848</v>
      </c>
      <c r="C124" s="25">
        <v>3.5</v>
      </c>
      <c r="D124" s="25" t="s">
        <v>598</v>
      </c>
      <c r="E124" s="26"/>
      <c r="F124" s="26"/>
      <c r="G124" s="26"/>
      <c r="H124" s="26"/>
      <c r="I124" s="26"/>
      <c r="J124" s="26"/>
      <c r="K124" s="26"/>
      <c r="L124" s="26"/>
      <c r="M124" s="25" t="s">
        <v>270</v>
      </c>
      <c r="N124" t="s">
        <v>848</v>
      </c>
      <c r="P124" t="s">
        <v>86</v>
      </c>
      <c r="Q124" t="s">
        <v>848</v>
      </c>
      <c r="R124" t="s">
        <v>270</v>
      </c>
      <c r="BI124" s="23" t="str">
        <f>HYPERLINK("#자재조서!A58","MPLC1055 →")</f>
        <v>MPLC1055 →</v>
      </c>
    </row>
    <row r="125" spans="1:61" ht="18.399999999999999" customHeight="1">
      <c r="A125" s="25" t="s">
        <v>565</v>
      </c>
      <c r="B125" s="25" t="s">
        <v>49</v>
      </c>
      <c r="C125" s="25">
        <v>8</v>
      </c>
      <c r="D125" s="25" t="s">
        <v>541</v>
      </c>
      <c r="E125" s="26"/>
      <c r="F125" s="26"/>
      <c r="G125" s="26"/>
      <c r="H125" s="26"/>
      <c r="I125" s="26"/>
      <c r="J125" s="26"/>
      <c r="K125" s="26"/>
      <c r="L125" s="26"/>
      <c r="M125" s="25" t="s">
        <v>439</v>
      </c>
      <c r="N125" t="s">
        <v>848</v>
      </c>
      <c r="P125" t="s">
        <v>700</v>
      </c>
      <c r="Q125" t="s">
        <v>848</v>
      </c>
      <c r="R125" t="s">
        <v>439</v>
      </c>
      <c r="BI125" s="23" t="str">
        <f>HYPERLINK("#자재조서!A65","MPLC2170 →")</f>
        <v>MPLC2170 →</v>
      </c>
    </row>
    <row r="126" spans="1:61" ht="18.399999999999999" customHeight="1">
      <c r="A126" s="25" t="s">
        <v>565</v>
      </c>
      <c r="B126" s="25" t="s">
        <v>515</v>
      </c>
      <c r="C126" s="25">
        <v>2</v>
      </c>
      <c r="D126" s="25" t="s">
        <v>541</v>
      </c>
      <c r="E126" s="26"/>
      <c r="F126" s="26"/>
      <c r="G126" s="26"/>
      <c r="H126" s="26"/>
      <c r="I126" s="26"/>
      <c r="J126" s="26"/>
      <c r="K126" s="26"/>
      <c r="L126" s="26"/>
      <c r="M126" s="25" t="s">
        <v>240</v>
      </c>
      <c r="N126" t="s">
        <v>848</v>
      </c>
      <c r="P126" t="s">
        <v>502</v>
      </c>
      <c r="Q126" t="s">
        <v>848</v>
      </c>
      <c r="R126" t="s">
        <v>240</v>
      </c>
      <c r="AA126" s="22" t="s">
        <v>264</v>
      </c>
      <c r="AB126" s="5">
        <f>(내역서!H120+내역서!H121+내역서!H122+내역서!H123+내역서!H124+내역서!H125+내역서!H126)*0.54/100+791</f>
        <v>791</v>
      </c>
      <c r="AC126" s="22" t="s">
        <v>454</v>
      </c>
      <c r="AD126" s="4">
        <f>$AB126</f>
        <v>791</v>
      </c>
      <c r="BI126" s="23" t="str">
        <f>HYPERLINK("#자재조서!A66","MPLC2180 →")</f>
        <v>MPLC2180 →</v>
      </c>
    </row>
    <row r="127" spans="1:61" ht="18.399999999999999" customHeight="1">
      <c r="A127" s="25" t="s">
        <v>390</v>
      </c>
      <c r="B127" s="25" t="s">
        <v>543</v>
      </c>
      <c r="C127" s="25">
        <v>1</v>
      </c>
      <c r="D127" s="25" t="s">
        <v>664</v>
      </c>
      <c r="E127" s="26"/>
      <c r="F127" s="26"/>
      <c r="G127" s="27"/>
      <c r="H127" s="26"/>
      <c r="I127" s="27"/>
      <c r="J127" s="26"/>
      <c r="K127" s="27"/>
      <c r="L127" s="26"/>
      <c r="M127" s="25" t="s">
        <v>848</v>
      </c>
      <c r="N127" t="s">
        <v>848</v>
      </c>
      <c r="P127" t="s">
        <v>287</v>
      </c>
      <c r="Q127" t="s">
        <v>848</v>
      </c>
      <c r="R127" t="s">
        <v>688</v>
      </c>
      <c r="X127" t="s">
        <v>621</v>
      </c>
    </row>
    <row r="128" spans="1:61" ht="18.399999999999999" customHeight="1">
      <c r="A128" s="25" t="s">
        <v>346</v>
      </c>
      <c r="B128" s="25" t="s">
        <v>848</v>
      </c>
      <c r="C128" s="25"/>
      <c r="D128" s="25" t="s">
        <v>848</v>
      </c>
      <c r="E128" s="26"/>
      <c r="F128" s="26"/>
      <c r="G128" s="27"/>
      <c r="H128" s="26"/>
      <c r="I128" s="27"/>
      <c r="J128" s="26"/>
      <c r="K128" s="27"/>
      <c r="L128" s="26"/>
      <c r="M128" s="25" t="s">
        <v>848</v>
      </c>
      <c r="N128" t="s">
        <v>848</v>
      </c>
      <c r="P128" t="s">
        <v>68</v>
      </c>
      <c r="Q128" t="s">
        <v>185</v>
      </c>
      <c r="R128" t="s">
        <v>848</v>
      </c>
    </row>
    <row r="129" spans="1:61" ht="18.399999999999999" customHeight="1">
      <c r="A129" s="25" t="s">
        <v>820</v>
      </c>
      <c r="B129" s="25" t="s">
        <v>848</v>
      </c>
      <c r="C129" s="25">
        <v>1</v>
      </c>
      <c r="D129" s="25" t="s">
        <v>664</v>
      </c>
      <c r="E129" s="27"/>
      <c r="F129" s="26"/>
      <c r="G129" s="27"/>
      <c r="H129" s="26"/>
      <c r="I129" s="27"/>
      <c r="J129" s="26"/>
      <c r="K129" s="27"/>
      <c r="L129" s="26"/>
      <c r="M129" s="25" t="s">
        <v>848</v>
      </c>
      <c r="N129" t="s">
        <v>848</v>
      </c>
      <c r="O129" t="s">
        <v>781</v>
      </c>
    </row>
    <row r="130" spans="1:61" ht="18.399999999999999" customHeight="1">
      <c r="A130" s="25" t="s">
        <v>499</v>
      </c>
      <c r="B130" s="25" t="s">
        <v>141</v>
      </c>
      <c r="C130" s="25">
        <v>1000</v>
      </c>
      <c r="D130" s="25" t="s">
        <v>211</v>
      </c>
      <c r="E130" s="26"/>
      <c r="F130" s="26"/>
      <c r="G130" s="26"/>
      <c r="H130" s="26"/>
      <c r="I130" s="26"/>
      <c r="J130" s="26"/>
      <c r="K130" s="26"/>
      <c r="L130" s="26"/>
      <c r="M130" s="25" t="s">
        <v>91</v>
      </c>
      <c r="N130" t="s">
        <v>848</v>
      </c>
      <c r="P130" t="s">
        <v>111</v>
      </c>
      <c r="Q130" t="s">
        <v>848</v>
      </c>
      <c r="R130" t="s">
        <v>91</v>
      </c>
      <c r="BI130" s="23" t="str">
        <f>HYPERLINK("#자재조서!A29","MPLA0060 →")</f>
        <v>MPLA0060 →</v>
      </c>
    </row>
    <row r="131" spans="1:61" ht="18.399999999999999" customHeight="1">
      <c r="A131" s="25" t="s">
        <v>218</v>
      </c>
      <c r="B131" s="25" t="s">
        <v>740</v>
      </c>
      <c r="C131" s="25">
        <v>1440</v>
      </c>
      <c r="D131" s="25" t="s">
        <v>211</v>
      </c>
      <c r="E131" s="26"/>
      <c r="F131" s="26"/>
      <c r="G131" s="26"/>
      <c r="H131" s="26"/>
      <c r="I131" s="26"/>
      <c r="J131" s="26"/>
      <c r="K131" s="26"/>
      <c r="L131" s="26"/>
      <c r="M131" s="25" t="s">
        <v>304</v>
      </c>
      <c r="N131" t="s">
        <v>848</v>
      </c>
      <c r="P131" t="s">
        <v>725</v>
      </c>
      <c r="Q131" t="s">
        <v>848</v>
      </c>
      <c r="R131" t="s">
        <v>304</v>
      </c>
      <c r="BI131" s="23" t="str">
        <f>HYPERLINK("#자재조서!A30","MPLA0070 →")</f>
        <v>MPLA0070 →</v>
      </c>
    </row>
    <row r="132" spans="1:61" ht="18.399999999999999" customHeight="1">
      <c r="A132" s="25" t="s">
        <v>503</v>
      </c>
      <c r="B132" s="25" t="s">
        <v>141</v>
      </c>
      <c r="C132" s="25">
        <v>300</v>
      </c>
      <c r="D132" s="25" t="s">
        <v>211</v>
      </c>
      <c r="E132" s="26"/>
      <c r="F132" s="26"/>
      <c r="G132" s="26"/>
      <c r="H132" s="26"/>
      <c r="I132" s="26"/>
      <c r="J132" s="26"/>
      <c r="K132" s="26"/>
      <c r="L132" s="26"/>
      <c r="M132" s="25" t="s">
        <v>490</v>
      </c>
      <c r="N132" t="s">
        <v>848</v>
      </c>
      <c r="P132" t="s">
        <v>518</v>
      </c>
      <c r="Q132" t="s">
        <v>848</v>
      </c>
      <c r="R132" t="s">
        <v>490</v>
      </c>
      <c r="BI132" s="23" t="str">
        <f>HYPERLINK("#자재조서!A31","MPLA0080 →")</f>
        <v>MPLA0080 →</v>
      </c>
    </row>
    <row r="133" spans="1:61" ht="18.399999999999999" customHeight="1">
      <c r="A133" s="25" t="s">
        <v>482</v>
      </c>
      <c r="B133" s="25" t="s">
        <v>141</v>
      </c>
      <c r="C133" s="25">
        <v>450</v>
      </c>
      <c r="D133" s="25" t="s">
        <v>211</v>
      </c>
      <c r="E133" s="26"/>
      <c r="F133" s="26"/>
      <c r="G133" s="26"/>
      <c r="H133" s="26"/>
      <c r="I133" s="26"/>
      <c r="J133" s="26"/>
      <c r="K133" s="26"/>
      <c r="L133" s="26"/>
      <c r="M133" s="25" t="s">
        <v>683</v>
      </c>
      <c r="N133" t="s">
        <v>848</v>
      </c>
      <c r="P133" t="s">
        <v>307</v>
      </c>
      <c r="Q133" t="s">
        <v>848</v>
      </c>
      <c r="R133" t="s">
        <v>683</v>
      </c>
      <c r="BI133" s="23" t="str">
        <f>HYPERLINK("#자재조서!A32","MPLA0090 →")</f>
        <v>MPLA0090 →</v>
      </c>
    </row>
    <row r="134" spans="1:61" ht="18.399999999999999" customHeight="1">
      <c r="A134" s="25" t="s">
        <v>123</v>
      </c>
      <c r="B134" s="25" t="s">
        <v>740</v>
      </c>
      <c r="C134" s="25">
        <v>500</v>
      </c>
      <c r="D134" s="25" t="s">
        <v>211</v>
      </c>
      <c r="E134" s="26"/>
      <c r="F134" s="26"/>
      <c r="G134" s="26"/>
      <c r="H134" s="26"/>
      <c r="I134" s="26"/>
      <c r="J134" s="26"/>
      <c r="K134" s="26"/>
      <c r="L134" s="26"/>
      <c r="M134" s="25" t="s">
        <v>560</v>
      </c>
      <c r="N134" t="s">
        <v>848</v>
      </c>
      <c r="P134" t="s">
        <v>86</v>
      </c>
      <c r="Q134" t="s">
        <v>848</v>
      </c>
      <c r="R134" t="s">
        <v>560</v>
      </c>
      <c r="BI134" s="23" t="str">
        <f>HYPERLINK("#자재조서!A33","MPLA0100 →")</f>
        <v>MPLA0100 →</v>
      </c>
    </row>
    <row r="135" spans="1:61" ht="18.399999999999999" customHeight="1">
      <c r="A135" s="25" t="s">
        <v>486</v>
      </c>
      <c r="B135" s="25" t="s">
        <v>181</v>
      </c>
      <c r="C135" s="25">
        <v>262</v>
      </c>
      <c r="D135" s="25" t="s">
        <v>611</v>
      </c>
      <c r="E135" s="26"/>
      <c r="F135" s="26"/>
      <c r="G135" s="26"/>
      <c r="H135" s="26"/>
      <c r="I135" s="26"/>
      <c r="J135" s="26"/>
      <c r="K135" s="26"/>
      <c r="L135" s="26"/>
      <c r="M135" s="25" t="s">
        <v>200</v>
      </c>
      <c r="N135" t="s">
        <v>848</v>
      </c>
      <c r="P135" t="s">
        <v>700</v>
      </c>
      <c r="Q135" t="s">
        <v>848</v>
      </c>
      <c r="R135" t="s">
        <v>200</v>
      </c>
      <c r="BI135" s="23" t="str">
        <f>HYPERLINK("#자재조서!A59","MPLC2100 →")</f>
        <v>MPLC2100 →</v>
      </c>
    </row>
    <row r="136" spans="1:61" ht="18.399999999999999" customHeight="1">
      <c r="A136" s="25" t="s">
        <v>765</v>
      </c>
      <c r="B136" s="25" t="s">
        <v>465</v>
      </c>
      <c r="C136" s="25">
        <v>10</v>
      </c>
      <c r="D136" s="25" t="s">
        <v>611</v>
      </c>
      <c r="E136" s="26"/>
      <c r="F136" s="26"/>
      <c r="G136" s="26"/>
      <c r="H136" s="26"/>
      <c r="I136" s="26"/>
      <c r="J136" s="26"/>
      <c r="K136" s="26"/>
      <c r="L136" s="26"/>
      <c r="M136" s="25" t="s">
        <v>204</v>
      </c>
      <c r="N136" t="s">
        <v>848</v>
      </c>
      <c r="P136" t="s">
        <v>276</v>
      </c>
      <c r="Q136" t="s">
        <v>848</v>
      </c>
      <c r="R136" t="s">
        <v>204</v>
      </c>
      <c r="BI136" s="23" t="str">
        <f>HYPERLINK("#자재조서!A79","MZTAA2180 →")</f>
        <v>MZTAA2180 →</v>
      </c>
    </row>
    <row r="137" spans="1:61" ht="18.399999999999999" customHeight="1">
      <c r="A137" s="25" t="s">
        <v>228</v>
      </c>
      <c r="B137" s="25" t="s">
        <v>420</v>
      </c>
      <c r="C137" s="25">
        <v>103</v>
      </c>
      <c r="D137" s="25" t="s">
        <v>142</v>
      </c>
      <c r="E137" s="26"/>
      <c r="F137" s="26"/>
      <c r="G137" s="26"/>
      <c r="H137" s="26"/>
      <c r="I137" s="26"/>
      <c r="J137" s="26"/>
      <c r="K137" s="26"/>
      <c r="L137" s="26"/>
      <c r="M137" s="25" t="s">
        <v>3</v>
      </c>
      <c r="N137" t="s">
        <v>848</v>
      </c>
      <c r="P137" t="s">
        <v>495</v>
      </c>
      <c r="Q137" t="s">
        <v>848</v>
      </c>
      <c r="R137" t="s">
        <v>3</v>
      </c>
      <c r="BI137" s="23" t="str">
        <f>HYPERLINK("#자재조서!A80","MZTAA2190 →")</f>
        <v>MZTAA2190 →</v>
      </c>
    </row>
    <row r="138" spans="1:61" ht="18.399999999999999" customHeight="1">
      <c r="A138" s="25" t="s">
        <v>517</v>
      </c>
      <c r="B138" s="25" t="s">
        <v>741</v>
      </c>
      <c r="C138" s="25">
        <v>371</v>
      </c>
      <c r="D138" s="25" t="s">
        <v>142</v>
      </c>
      <c r="E138" s="26"/>
      <c r="F138" s="26"/>
      <c r="G138" s="26"/>
      <c r="H138" s="26"/>
      <c r="I138" s="26"/>
      <c r="J138" s="26"/>
      <c r="K138" s="26"/>
      <c r="L138" s="26"/>
      <c r="M138" s="25" t="s">
        <v>48</v>
      </c>
      <c r="N138" t="s">
        <v>848</v>
      </c>
      <c r="P138" t="s">
        <v>687</v>
      </c>
      <c r="Q138" t="s">
        <v>848</v>
      </c>
      <c r="R138" t="s">
        <v>48</v>
      </c>
      <c r="BI138" s="23" t="str">
        <f>HYPERLINK("#자재조서!A81","MZTAA2200 →")</f>
        <v>MZTAA2200 →</v>
      </c>
    </row>
    <row r="139" spans="1:61" ht="18.399999999999999" customHeight="1">
      <c r="A139" s="25" t="s">
        <v>178</v>
      </c>
      <c r="B139" s="25" t="s">
        <v>808</v>
      </c>
      <c r="C139" s="25">
        <v>44</v>
      </c>
      <c r="D139" s="25" t="s">
        <v>530</v>
      </c>
      <c r="E139" s="26"/>
      <c r="F139" s="26"/>
      <c r="G139" s="26"/>
      <c r="H139" s="26"/>
      <c r="I139" s="26"/>
      <c r="J139" s="26"/>
      <c r="K139" s="26"/>
      <c r="L139" s="26"/>
      <c r="M139" s="25" t="s">
        <v>363</v>
      </c>
      <c r="N139" t="s">
        <v>848</v>
      </c>
      <c r="P139" t="s">
        <v>50</v>
      </c>
      <c r="Q139" t="s">
        <v>848</v>
      </c>
      <c r="R139" t="s">
        <v>363</v>
      </c>
      <c r="BI139" s="23" t="str">
        <f>HYPERLINK("#자재조서!A60","MPLC2102 →")</f>
        <v>MPLC2102 →</v>
      </c>
    </row>
    <row r="140" spans="1:61" ht="18.399999999999999" customHeight="1">
      <c r="A140" s="25" t="s">
        <v>628</v>
      </c>
      <c r="B140" s="25" t="s">
        <v>293</v>
      </c>
      <c r="C140" s="25">
        <v>685</v>
      </c>
      <c r="D140" s="25" t="s">
        <v>611</v>
      </c>
      <c r="E140" s="26"/>
      <c r="F140" s="26"/>
      <c r="G140" s="26"/>
      <c r="H140" s="26"/>
      <c r="I140" s="26"/>
      <c r="J140" s="26"/>
      <c r="K140" s="26"/>
      <c r="L140" s="26"/>
      <c r="M140" s="25" t="s">
        <v>2</v>
      </c>
      <c r="N140" t="s">
        <v>848</v>
      </c>
      <c r="P140" t="s">
        <v>260</v>
      </c>
      <c r="Q140" t="s">
        <v>848</v>
      </c>
      <c r="R140" t="s">
        <v>2</v>
      </c>
      <c r="BI140" s="23" t="str">
        <f>HYPERLINK("#자재조서!A61","MPLC2110 →")</f>
        <v>MPLC2110 →</v>
      </c>
    </row>
    <row r="141" spans="1:61" ht="18.399999999999999" customHeight="1">
      <c r="A141" s="25" t="s">
        <v>364</v>
      </c>
      <c r="B141" s="25" t="s">
        <v>407</v>
      </c>
      <c r="C141" s="25">
        <v>405</v>
      </c>
      <c r="D141" s="25" t="s">
        <v>496</v>
      </c>
      <c r="E141" s="26"/>
      <c r="F141" s="26"/>
      <c r="G141" s="26"/>
      <c r="H141" s="26"/>
      <c r="I141" s="26"/>
      <c r="J141" s="26"/>
      <c r="K141" s="26"/>
      <c r="L141" s="26"/>
      <c r="M141" s="25" t="s">
        <v>626</v>
      </c>
      <c r="N141" t="s">
        <v>848</v>
      </c>
      <c r="P141" t="s">
        <v>485</v>
      </c>
      <c r="Q141" t="s">
        <v>848</v>
      </c>
      <c r="R141" t="s">
        <v>626</v>
      </c>
      <c r="BI141" s="23" t="str">
        <f>HYPERLINK("#자재조서!A62","MPLC2120 →")</f>
        <v>MPLC2120 →</v>
      </c>
    </row>
    <row r="142" spans="1:61" ht="18.399999999999999" customHeight="1">
      <c r="A142" s="25" t="s">
        <v>364</v>
      </c>
      <c r="B142" s="25" t="s">
        <v>460</v>
      </c>
      <c r="C142" s="25">
        <v>152</v>
      </c>
      <c r="D142" s="25" t="s">
        <v>496</v>
      </c>
      <c r="E142" s="26"/>
      <c r="F142" s="26"/>
      <c r="G142" s="26"/>
      <c r="H142" s="26"/>
      <c r="I142" s="26"/>
      <c r="J142" s="26"/>
      <c r="K142" s="26"/>
      <c r="L142" s="26"/>
      <c r="M142" s="25" t="s">
        <v>421</v>
      </c>
      <c r="N142" t="s">
        <v>848</v>
      </c>
      <c r="P142" t="s">
        <v>674</v>
      </c>
      <c r="Q142" t="s">
        <v>848</v>
      </c>
      <c r="R142" t="s">
        <v>421</v>
      </c>
      <c r="BI142" s="23" t="str">
        <f>HYPERLINK("#자재조서!A63","MPLC2130 →")</f>
        <v>MPLC2130 →</v>
      </c>
    </row>
    <row r="143" spans="1:61" ht="18.399999999999999" customHeight="1">
      <c r="A143" s="25" t="s">
        <v>441</v>
      </c>
      <c r="B143" s="25" t="s">
        <v>794</v>
      </c>
      <c r="C143" s="25">
        <v>36</v>
      </c>
      <c r="D143" s="25" t="s">
        <v>142</v>
      </c>
      <c r="E143" s="26"/>
      <c r="F143" s="26"/>
      <c r="G143" s="26"/>
      <c r="H143" s="26"/>
      <c r="I143" s="26"/>
      <c r="J143" s="26"/>
      <c r="K143" s="26"/>
      <c r="L143" s="26"/>
      <c r="M143" s="25" t="s">
        <v>224</v>
      </c>
      <c r="N143" t="s">
        <v>848</v>
      </c>
      <c r="P143" t="s">
        <v>101</v>
      </c>
      <c r="Q143" t="s">
        <v>848</v>
      </c>
      <c r="R143" t="s">
        <v>224</v>
      </c>
      <c r="BI143" s="23" t="str">
        <f>HYPERLINK("#자재조서!A64","MPLC2140 →")</f>
        <v>MPLC2140 →</v>
      </c>
    </row>
    <row r="144" spans="1:61" ht="18.399999999999999" customHeight="1">
      <c r="A144" s="25" t="s">
        <v>737</v>
      </c>
      <c r="B144" s="25" t="s">
        <v>665</v>
      </c>
      <c r="C144" s="25">
        <v>180</v>
      </c>
      <c r="D144" s="25" t="s">
        <v>473</v>
      </c>
      <c r="E144" s="26"/>
      <c r="F144" s="26"/>
      <c r="G144" s="26"/>
      <c r="H144" s="26"/>
      <c r="I144" s="26"/>
      <c r="J144" s="26"/>
      <c r="K144" s="26"/>
      <c r="L144" s="26"/>
      <c r="M144" s="25" t="s">
        <v>750</v>
      </c>
      <c r="N144" t="s">
        <v>848</v>
      </c>
      <c r="P144" t="s">
        <v>311</v>
      </c>
      <c r="Q144" t="s">
        <v>848</v>
      </c>
      <c r="R144" t="s">
        <v>750</v>
      </c>
      <c r="AA144" s="22" t="s">
        <v>264</v>
      </c>
      <c r="AB144" s="5">
        <f>(내역서!H130+내역서!H131+내역서!H132+내역서!H133+내역서!H134+내역서!H135+내역서!H136+내역서!H137+내역서!H138+내역서!H139+내역서!H140+내역서!H141+내역서!H142+내역서!H143+내역서!H144)*0.54/100+297</f>
        <v>297</v>
      </c>
      <c r="AC144" s="22" t="s">
        <v>454</v>
      </c>
      <c r="AD144" s="4">
        <f>$AB144</f>
        <v>297</v>
      </c>
      <c r="BI144" s="23" t="str">
        <f>HYPERLINK("#자재조서!A78","MWZA0110 →")</f>
        <v>MWZA0110 →</v>
      </c>
    </row>
    <row r="145" spans="1:24" ht="18.399999999999999" customHeight="1">
      <c r="A145" s="25" t="s">
        <v>390</v>
      </c>
      <c r="B145" s="25" t="s">
        <v>543</v>
      </c>
      <c r="C145" s="25">
        <v>1</v>
      </c>
      <c r="D145" s="25" t="s">
        <v>664</v>
      </c>
      <c r="E145" s="26"/>
      <c r="F145" s="26"/>
      <c r="G145" s="27"/>
      <c r="H145" s="26"/>
      <c r="I145" s="27"/>
      <c r="J145" s="26"/>
      <c r="K145" s="27"/>
      <c r="L145" s="26"/>
      <c r="M145" s="25" t="s">
        <v>848</v>
      </c>
      <c r="N145" t="s">
        <v>848</v>
      </c>
      <c r="P145" t="s">
        <v>247</v>
      </c>
      <c r="Q145" t="s">
        <v>848</v>
      </c>
      <c r="R145" t="s">
        <v>688</v>
      </c>
      <c r="X145" t="s">
        <v>283</v>
      </c>
    </row>
    <row r="146" spans="1:24" ht="18.399999999999999" customHeight="1">
      <c r="A146" s="25"/>
      <c r="B146" s="25"/>
      <c r="C146" s="25"/>
      <c r="D146" s="25"/>
      <c r="E146" s="26"/>
      <c r="F146" s="26"/>
      <c r="G146" s="27"/>
      <c r="H146" s="26"/>
      <c r="I146" s="27"/>
      <c r="J146" s="26"/>
      <c r="K146" s="27"/>
      <c r="L146" s="26"/>
      <c r="M146" s="25"/>
    </row>
    <row r="147" spans="1:24" ht="18.399999999999999" customHeight="1">
      <c r="A147" s="25"/>
      <c r="B147" s="25"/>
      <c r="C147" s="25"/>
      <c r="D147" s="25"/>
      <c r="E147" s="26"/>
      <c r="F147" s="26"/>
      <c r="G147" s="27"/>
      <c r="H147" s="26"/>
      <c r="I147" s="27"/>
      <c r="J147" s="26"/>
      <c r="K147" s="27"/>
      <c r="L147" s="26"/>
      <c r="M147" s="25"/>
    </row>
    <row r="148" spans="1:24" ht="18.399999999999999" customHeight="1">
      <c r="A148" s="25"/>
      <c r="B148" s="25"/>
      <c r="C148" s="25"/>
      <c r="D148" s="25"/>
      <c r="E148" s="26"/>
      <c r="F148" s="26"/>
      <c r="G148" s="27"/>
      <c r="H148" s="26"/>
      <c r="I148" s="27"/>
      <c r="J148" s="26"/>
      <c r="K148" s="27"/>
      <c r="L148" s="26"/>
      <c r="M148" s="25"/>
    </row>
    <row r="149" spans="1:24" ht="18.399999999999999" customHeight="1">
      <c r="A149" s="25"/>
      <c r="B149" s="25"/>
      <c r="C149" s="25"/>
      <c r="D149" s="25"/>
      <c r="E149" s="26"/>
      <c r="F149" s="26"/>
      <c r="G149" s="27"/>
      <c r="H149" s="26"/>
      <c r="I149" s="27"/>
      <c r="J149" s="26"/>
      <c r="K149" s="27"/>
      <c r="L149" s="26"/>
      <c r="M149" s="25"/>
    </row>
    <row r="150" spans="1:24" ht="18.399999999999999" customHeight="1">
      <c r="A150" s="25"/>
      <c r="B150" s="25"/>
      <c r="C150" s="25"/>
      <c r="D150" s="25"/>
      <c r="E150" s="26"/>
      <c r="F150" s="26"/>
      <c r="G150" s="27"/>
      <c r="H150" s="26"/>
      <c r="I150" s="27"/>
      <c r="J150" s="26"/>
      <c r="K150" s="27"/>
      <c r="L150" s="26"/>
      <c r="M150" s="25"/>
    </row>
    <row r="151" spans="1:24" ht="18.399999999999999" customHeight="1">
      <c r="A151" s="25" t="s">
        <v>346</v>
      </c>
      <c r="B151" s="25" t="s">
        <v>848</v>
      </c>
      <c r="C151" s="25"/>
      <c r="D151" s="25" t="s">
        <v>848</v>
      </c>
      <c r="E151" s="26"/>
      <c r="F151" s="26"/>
      <c r="G151" s="27"/>
      <c r="H151" s="26"/>
      <c r="I151" s="27"/>
      <c r="J151" s="26"/>
      <c r="K151" s="27"/>
      <c r="L151" s="26"/>
      <c r="M151" s="25" t="s">
        <v>848</v>
      </c>
      <c r="N151" t="s">
        <v>848</v>
      </c>
      <c r="P151" t="s">
        <v>40</v>
      </c>
      <c r="Q151" t="s">
        <v>547</v>
      </c>
      <c r="R151" t="s">
        <v>848</v>
      </c>
    </row>
    <row r="152" spans="1:24" ht="18.399999999999999" customHeight="1">
      <c r="A152" s="25" t="s">
        <v>346</v>
      </c>
      <c r="B152" s="25" t="s">
        <v>848</v>
      </c>
      <c r="C152" s="25"/>
      <c r="D152" s="25" t="s">
        <v>848</v>
      </c>
      <c r="E152" s="26"/>
      <c r="F152" s="26"/>
      <c r="G152" s="27"/>
      <c r="H152" s="26"/>
      <c r="I152" s="27"/>
      <c r="J152" s="26"/>
      <c r="K152" s="27"/>
      <c r="L152" s="26"/>
      <c r="M152" s="25" t="s">
        <v>848</v>
      </c>
      <c r="N152" t="s">
        <v>848</v>
      </c>
      <c r="P152" t="s">
        <v>663</v>
      </c>
      <c r="Q152" t="s">
        <v>185</v>
      </c>
      <c r="R152" t="s">
        <v>848</v>
      </c>
    </row>
    <row r="153" spans="1:24" ht="18.399999999999999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</row>
  </sheetData>
  <mergeCells count="10">
    <mergeCell ref="K2:L2"/>
    <mergeCell ref="E2:F2"/>
    <mergeCell ref="M2:M3"/>
    <mergeCell ref="A4:B4"/>
    <mergeCell ref="A2:A3"/>
    <mergeCell ref="B2:B3"/>
    <mergeCell ref="C2:C3"/>
    <mergeCell ref="D2:D3"/>
    <mergeCell ref="G2:H2"/>
    <mergeCell ref="I2:J2"/>
  </mergeCells>
  <phoneticPr fontId="3" type="noConversion"/>
  <pageMargins left="0.59055118110236227" right="0.19685039370078741" top="0.59055118110236227" bottom="0.59055118110236227" header="0.19685039370078741" footer="0.19685039370078741"/>
  <pageSetup paperSize="9" orientation="landscape" r:id="rId1"/>
  <headerFooter alignWithMargins="0">
    <oddHeader>&amp;RPage : &amp;P/&amp;N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B2" sqref="B2"/>
    </sheetView>
  </sheetViews>
  <sheetFormatPr defaultRowHeight="18.399999999999999" customHeight="1"/>
  <cols>
    <col min="1" max="1" width="30" customWidth="1"/>
    <col min="2" max="2" width="25" customWidth="1"/>
    <col min="3" max="3" width="5" customWidth="1"/>
    <col min="4" max="6" width="11" customWidth="1"/>
    <col min="7" max="7" width="12" customWidth="1"/>
    <col min="8" max="8" width="15" customWidth="1"/>
    <col min="9" max="10" width="0" hidden="1" customWidth="1"/>
  </cols>
  <sheetData>
    <row r="1" spans="1:8" ht="18.399999999999999" customHeight="1">
      <c r="A1" t="s">
        <v>136</v>
      </c>
    </row>
    <row r="2" spans="1:8" ht="18.399999999999999" customHeight="1">
      <c r="A2" s="11" t="s">
        <v>581</v>
      </c>
      <c r="B2" s="12" t="s">
        <v>327</v>
      </c>
      <c r="C2" s="12" t="s">
        <v>796</v>
      </c>
      <c r="D2" s="12" t="s">
        <v>571</v>
      </c>
      <c r="E2" s="12" t="s">
        <v>345</v>
      </c>
      <c r="F2" s="12" t="s">
        <v>51</v>
      </c>
      <c r="G2" s="12" t="s">
        <v>824</v>
      </c>
      <c r="H2" s="14" t="s">
        <v>207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opLeftCell="A40" workbookViewId="0">
      <selection activeCell="D66" sqref="D66"/>
    </sheetView>
  </sheetViews>
  <sheetFormatPr defaultRowHeight="18.399999999999999" customHeight="1"/>
  <cols>
    <col min="1" max="1" width="30" customWidth="1"/>
    <col min="2" max="2" width="25" customWidth="1"/>
    <col min="3" max="3" width="10" customWidth="1"/>
    <col min="4" max="4" width="20" customWidth="1"/>
    <col min="5" max="5" width="30" customWidth="1"/>
    <col min="6" max="13" width="0" hidden="1" customWidth="1"/>
  </cols>
  <sheetData>
    <row r="1" spans="1:8" ht="18.399999999999999" customHeight="1">
      <c r="A1" t="s">
        <v>381</v>
      </c>
    </row>
    <row r="2" spans="1:8" ht="18.399999999999999" customHeight="1">
      <c r="A2" s="11" t="s">
        <v>581</v>
      </c>
      <c r="B2" s="12" t="s">
        <v>327</v>
      </c>
      <c r="C2" s="12" t="s">
        <v>796</v>
      </c>
      <c r="D2" s="12" t="s">
        <v>450</v>
      </c>
      <c r="E2" s="14" t="s">
        <v>207</v>
      </c>
    </row>
    <row r="3" spans="1:8" ht="18.399999999999999" customHeight="1">
      <c r="A3" s="6" t="s">
        <v>151</v>
      </c>
      <c r="B3" s="2" t="s">
        <v>649</v>
      </c>
      <c r="C3" s="2" t="s">
        <v>566</v>
      </c>
      <c r="D3" s="20" t="e">
        <f>#REF!</f>
        <v>#REF!</v>
      </c>
      <c r="E3" s="15" t="s">
        <v>644</v>
      </c>
      <c r="F3" t="s">
        <v>848</v>
      </c>
      <c r="G3" t="s">
        <v>366</v>
      </c>
      <c r="H3" t="s">
        <v>848</v>
      </c>
    </row>
    <row r="4" spans="1:8" ht="18.399999999999999" customHeight="1">
      <c r="A4" s="6" t="s">
        <v>329</v>
      </c>
      <c r="B4" s="2" t="s">
        <v>103</v>
      </c>
      <c r="C4" s="2" t="s">
        <v>354</v>
      </c>
      <c r="D4" s="20" t="e">
        <f>#REF!</f>
        <v>#REF!</v>
      </c>
      <c r="E4" s="15" t="s">
        <v>281</v>
      </c>
      <c r="F4" t="s">
        <v>848</v>
      </c>
      <c r="G4" t="s">
        <v>782</v>
      </c>
      <c r="H4" t="s">
        <v>848</v>
      </c>
    </row>
    <row r="5" spans="1:8" ht="18.399999999999999" customHeight="1">
      <c r="A5" s="6" t="s">
        <v>329</v>
      </c>
      <c r="B5" s="2" t="s">
        <v>235</v>
      </c>
      <c r="C5" s="2" t="s">
        <v>354</v>
      </c>
      <c r="D5" s="20" t="e">
        <f>#REF!</f>
        <v>#REF!</v>
      </c>
      <c r="E5" s="15" t="s">
        <v>281</v>
      </c>
      <c r="F5" t="s">
        <v>848</v>
      </c>
      <c r="G5" t="s">
        <v>334</v>
      </c>
      <c r="H5" t="s">
        <v>848</v>
      </c>
    </row>
    <row r="6" spans="1:8" ht="18.399999999999999" customHeight="1">
      <c r="A6" s="6" t="s">
        <v>819</v>
      </c>
      <c r="B6" s="2" t="s">
        <v>521</v>
      </c>
      <c r="C6" s="2" t="s">
        <v>844</v>
      </c>
      <c r="D6" s="20" t="e">
        <f>#REF!</f>
        <v>#REF!</v>
      </c>
      <c r="E6" s="15" t="s">
        <v>379</v>
      </c>
      <c r="F6" t="s">
        <v>848</v>
      </c>
      <c r="G6" t="s">
        <v>125</v>
      </c>
      <c r="H6" t="s">
        <v>848</v>
      </c>
    </row>
    <row r="7" spans="1:8" ht="18.399999999999999" customHeight="1">
      <c r="A7" s="6" t="s">
        <v>819</v>
      </c>
      <c r="B7" s="2" t="s">
        <v>358</v>
      </c>
      <c r="C7" s="2" t="s">
        <v>844</v>
      </c>
      <c r="D7" s="20" t="e">
        <f>#REF!</f>
        <v>#REF!</v>
      </c>
      <c r="E7" s="15" t="s">
        <v>85</v>
      </c>
      <c r="F7" t="s">
        <v>848</v>
      </c>
      <c r="G7" t="s">
        <v>564</v>
      </c>
      <c r="H7" t="s">
        <v>848</v>
      </c>
    </row>
    <row r="8" spans="1:8" ht="18.399999999999999" customHeight="1">
      <c r="A8" s="6" t="s">
        <v>513</v>
      </c>
      <c r="B8" s="2" t="s">
        <v>331</v>
      </c>
      <c r="C8" s="2" t="s">
        <v>143</v>
      </c>
      <c r="D8" s="20" t="e">
        <f>#REF!</f>
        <v>#REF!</v>
      </c>
      <c r="E8" s="15" t="s">
        <v>100</v>
      </c>
      <c r="F8" t="s">
        <v>848</v>
      </c>
      <c r="G8" t="s">
        <v>316</v>
      </c>
      <c r="H8" t="s">
        <v>848</v>
      </c>
    </row>
    <row r="9" spans="1:8" ht="18.399999999999999" customHeight="1">
      <c r="A9" s="6" t="s">
        <v>513</v>
      </c>
      <c r="B9" s="2" t="s">
        <v>602</v>
      </c>
      <c r="C9" s="2" t="s">
        <v>143</v>
      </c>
      <c r="D9" s="20" t="e">
        <f>#REF!</f>
        <v>#REF!</v>
      </c>
      <c r="E9" s="15" t="s">
        <v>100</v>
      </c>
      <c r="F9" t="s">
        <v>848</v>
      </c>
      <c r="G9" t="s">
        <v>676</v>
      </c>
      <c r="H9" t="s">
        <v>848</v>
      </c>
    </row>
    <row r="10" spans="1:8" ht="18.399999999999999" customHeight="1">
      <c r="A10" s="6" t="s">
        <v>329</v>
      </c>
      <c r="B10" s="2" t="s">
        <v>534</v>
      </c>
      <c r="C10" s="2" t="s">
        <v>354</v>
      </c>
      <c r="D10" s="20" t="e">
        <f>#REF!</f>
        <v>#REF!</v>
      </c>
      <c r="E10" s="15" t="s">
        <v>822</v>
      </c>
      <c r="F10" t="s">
        <v>848</v>
      </c>
      <c r="G10" t="s">
        <v>98</v>
      </c>
      <c r="H10" t="s">
        <v>848</v>
      </c>
    </row>
    <row r="11" spans="1:8" ht="18.399999999999999" customHeight="1">
      <c r="A11" s="6" t="s">
        <v>329</v>
      </c>
      <c r="B11" s="2" t="s">
        <v>353</v>
      </c>
      <c r="C11" s="2" t="s">
        <v>354</v>
      </c>
      <c r="D11" s="20" t="e">
        <f>#REF!</f>
        <v>#REF!</v>
      </c>
      <c r="E11" s="15" t="s">
        <v>822</v>
      </c>
      <c r="F11" t="s">
        <v>848</v>
      </c>
      <c r="G11" t="s">
        <v>734</v>
      </c>
      <c r="H11" t="s">
        <v>848</v>
      </c>
    </row>
    <row r="12" spans="1:8" ht="18.399999999999999" customHeight="1">
      <c r="A12" s="6" t="s">
        <v>9</v>
      </c>
      <c r="B12" s="2" t="s">
        <v>848</v>
      </c>
      <c r="C12" s="2" t="s">
        <v>409</v>
      </c>
      <c r="D12" s="20" t="e">
        <f>#REF!</f>
        <v>#REF!</v>
      </c>
      <c r="E12" s="15" t="s">
        <v>573</v>
      </c>
      <c r="F12" t="s">
        <v>848</v>
      </c>
      <c r="G12" t="s">
        <v>155</v>
      </c>
      <c r="H12" t="s">
        <v>848</v>
      </c>
    </row>
    <row r="13" spans="1:8" ht="18.399999999999999" customHeight="1">
      <c r="A13" s="6" t="s">
        <v>478</v>
      </c>
      <c r="B13" s="2" t="s">
        <v>848</v>
      </c>
      <c r="C13" s="2" t="s">
        <v>409</v>
      </c>
      <c r="D13" s="20" t="e">
        <f>#REF!</f>
        <v>#REF!</v>
      </c>
      <c r="E13" s="15" t="s">
        <v>325</v>
      </c>
      <c r="F13" t="s">
        <v>848</v>
      </c>
      <c r="G13" t="s">
        <v>455</v>
      </c>
      <c r="H13" t="s">
        <v>848</v>
      </c>
    </row>
    <row r="14" spans="1:8" ht="18.399999999999999" customHeight="1">
      <c r="A14" s="6" t="s">
        <v>157</v>
      </c>
      <c r="B14" s="2" t="s">
        <v>848</v>
      </c>
      <c r="C14" s="2" t="s">
        <v>409</v>
      </c>
      <c r="D14" s="20" t="e">
        <f>#REF!</f>
        <v>#REF!</v>
      </c>
      <c r="E14" s="15" t="s">
        <v>129</v>
      </c>
      <c r="F14" t="s">
        <v>848</v>
      </c>
      <c r="G14" t="s">
        <v>97</v>
      </c>
      <c r="H14" t="s">
        <v>848</v>
      </c>
    </row>
    <row r="15" spans="1:8" ht="18.399999999999999" customHeight="1">
      <c r="A15" s="6" t="s">
        <v>846</v>
      </c>
      <c r="B15" s="2" t="s">
        <v>848</v>
      </c>
      <c r="C15" s="2" t="s">
        <v>409</v>
      </c>
      <c r="D15" s="20" t="e">
        <f>#REF!</f>
        <v>#REF!</v>
      </c>
      <c r="E15" s="15" t="s">
        <v>220</v>
      </c>
      <c r="F15" t="s">
        <v>848</v>
      </c>
      <c r="G15" t="s">
        <v>615</v>
      </c>
      <c r="H15" t="s">
        <v>848</v>
      </c>
    </row>
    <row r="16" spans="1:8" ht="18.399999999999999" customHeight="1">
      <c r="A16" s="6" t="s">
        <v>315</v>
      </c>
      <c r="B16" s="2" t="s">
        <v>848</v>
      </c>
      <c r="C16" s="2" t="s">
        <v>409</v>
      </c>
      <c r="D16" s="20" t="e">
        <f>#REF!</f>
        <v>#REF!</v>
      </c>
      <c r="E16" s="15" t="s">
        <v>317</v>
      </c>
      <c r="F16" t="s">
        <v>848</v>
      </c>
      <c r="G16" t="s">
        <v>135</v>
      </c>
      <c r="H16" t="s">
        <v>848</v>
      </c>
    </row>
    <row r="17" spans="1:8" ht="18.399999999999999" customHeight="1">
      <c r="A17" s="6" t="s">
        <v>299</v>
      </c>
      <c r="B17" s="2" t="s">
        <v>305</v>
      </c>
      <c r="C17" s="2" t="s">
        <v>354</v>
      </c>
      <c r="D17" s="20" t="e">
        <f>#REF!</f>
        <v>#REF!</v>
      </c>
      <c r="E17" s="15" t="s">
        <v>672</v>
      </c>
      <c r="F17" t="s">
        <v>848</v>
      </c>
      <c r="G17" t="s">
        <v>60</v>
      </c>
      <c r="H17" t="s">
        <v>848</v>
      </c>
    </row>
    <row r="18" spans="1:8" ht="18.399999999999999" customHeight="1">
      <c r="A18" s="6" t="s">
        <v>790</v>
      </c>
      <c r="B18" s="2" t="s">
        <v>282</v>
      </c>
      <c r="C18" s="2" t="s">
        <v>566</v>
      </c>
      <c r="D18" s="20" t="e">
        <f>#REF!</f>
        <v>#REF!</v>
      </c>
      <c r="E18" s="15" t="s">
        <v>153</v>
      </c>
      <c r="F18" t="s">
        <v>848</v>
      </c>
      <c r="G18" t="s">
        <v>493</v>
      </c>
      <c r="H18" t="s">
        <v>848</v>
      </c>
    </row>
    <row r="19" spans="1:8" ht="18.399999999999999" customHeight="1">
      <c r="A19" s="6" t="s">
        <v>562</v>
      </c>
      <c r="B19" s="2" t="s">
        <v>532</v>
      </c>
      <c r="C19" s="2" t="s">
        <v>109</v>
      </c>
      <c r="D19" s="20" t="e">
        <f>#REF!</f>
        <v>#REF!</v>
      </c>
      <c r="E19" s="15" t="s">
        <v>22</v>
      </c>
      <c r="F19" t="s">
        <v>848</v>
      </c>
      <c r="G19" t="s">
        <v>38</v>
      </c>
      <c r="H19" t="s">
        <v>38</v>
      </c>
    </row>
    <row r="20" spans="1:8" ht="18.399999999999999" customHeight="1">
      <c r="A20" s="6" t="s">
        <v>763</v>
      </c>
      <c r="B20" s="2" t="s">
        <v>784</v>
      </c>
      <c r="C20" s="2" t="s">
        <v>825</v>
      </c>
      <c r="D20" s="20" t="e">
        <f>#REF!</f>
        <v>#REF!</v>
      </c>
      <c r="E20" s="15" t="s">
        <v>551</v>
      </c>
      <c r="F20" t="s">
        <v>848</v>
      </c>
      <c r="G20" t="s">
        <v>658</v>
      </c>
      <c r="H20" t="s">
        <v>658</v>
      </c>
    </row>
    <row r="21" spans="1:8" ht="18.399999999999999" customHeight="1">
      <c r="A21" s="6" t="s">
        <v>245</v>
      </c>
      <c r="B21" s="2" t="s">
        <v>699</v>
      </c>
      <c r="C21" s="2" t="s">
        <v>469</v>
      </c>
      <c r="D21" s="20" t="e">
        <f>#REF!</f>
        <v>#REF!</v>
      </c>
      <c r="E21" s="15" t="s">
        <v>590</v>
      </c>
      <c r="F21" t="s">
        <v>848</v>
      </c>
      <c r="G21" t="s">
        <v>648</v>
      </c>
      <c r="H21" t="s">
        <v>648</v>
      </c>
    </row>
    <row r="22" spans="1:8" ht="18.399999999999999" customHeight="1">
      <c r="A22" s="6" t="s">
        <v>764</v>
      </c>
      <c r="B22" s="2" t="s">
        <v>714</v>
      </c>
      <c r="C22" s="2" t="s">
        <v>799</v>
      </c>
      <c r="D22" s="20" t="e">
        <f>#REF!</f>
        <v>#REF!</v>
      </c>
      <c r="E22" s="15" t="s">
        <v>838</v>
      </c>
      <c r="F22" t="s">
        <v>848</v>
      </c>
      <c r="G22" t="s">
        <v>675</v>
      </c>
      <c r="H22" t="s">
        <v>848</v>
      </c>
    </row>
    <row r="23" spans="1:8" ht="18.399999999999999" customHeight="1">
      <c r="A23" s="6" t="s">
        <v>777</v>
      </c>
      <c r="B23" s="2" t="s">
        <v>531</v>
      </c>
      <c r="C23" s="2" t="s">
        <v>799</v>
      </c>
      <c r="D23" s="20" t="e">
        <f>#REF!</f>
        <v>#REF!</v>
      </c>
      <c r="E23" s="15" t="s">
        <v>220</v>
      </c>
      <c r="F23" t="s">
        <v>848</v>
      </c>
      <c r="G23" t="s">
        <v>577</v>
      </c>
      <c r="H23" t="s">
        <v>848</v>
      </c>
    </row>
    <row r="24" spans="1:8" ht="18.399999999999999" customHeight="1">
      <c r="A24" s="6" t="s">
        <v>427</v>
      </c>
      <c r="B24" s="2" t="s">
        <v>832</v>
      </c>
      <c r="C24" s="2" t="s">
        <v>161</v>
      </c>
      <c r="D24" s="20" t="e">
        <f>#REF!</f>
        <v>#REF!</v>
      </c>
      <c r="E24" s="15" t="s">
        <v>578</v>
      </c>
      <c r="F24" t="s">
        <v>848</v>
      </c>
      <c r="G24" t="s">
        <v>717</v>
      </c>
      <c r="H24" t="s">
        <v>848</v>
      </c>
    </row>
    <row r="25" spans="1:8" ht="18.399999999999999" customHeight="1">
      <c r="A25" s="6" t="s">
        <v>308</v>
      </c>
      <c r="B25" s="2" t="s">
        <v>505</v>
      </c>
      <c r="C25" s="2" t="s">
        <v>161</v>
      </c>
      <c r="D25" s="20" t="e">
        <f>#REF!</f>
        <v>#REF!</v>
      </c>
      <c r="E25" s="15" t="s">
        <v>578</v>
      </c>
      <c r="F25" t="s">
        <v>848</v>
      </c>
      <c r="G25" t="s">
        <v>115</v>
      </c>
      <c r="H25" t="s">
        <v>848</v>
      </c>
    </row>
    <row r="26" spans="1:8" ht="18.399999999999999" customHeight="1">
      <c r="A26" s="6" t="s">
        <v>104</v>
      </c>
      <c r="B26" s="2" t="s">
        <v>539</v>
      </c>
      <c r="C26" s="2" t="s">
        <v>161</v>
      </c>
      <c r="D26" s="20" t="e">
        <f>#REF!</f>
        <v>#REF!</v>
      </c>
      <c r="E26" s="15" t="s">
        <v>578</v>
      </c>
      <c r="F26" t="s">
        <v>848</v>
      </c>
      <c r="G26" t="s">
        <v>324</v>
      </c>
      <c r="H26" t="s">
        <v>848</v>
      </c>
    </row>
    <row r="27" spans="1:8" ht="18.399999999999999" customHeight="1">
      <c r="A27" s="6" t="s">
        <v>186</v>
      </c>
      <c r="B27" s="2" t="s">
        <v>408</v>
      </c>
      <c r="C27" s="2" t="s">
        <v>161</v>
      </c>
      <c r="D27" s="20" t="e">
        <f>#REF!</f>
        <v>#REF!</v>
      </c>
      <c r="E27" s="15" t="s">
        <v>578</v>
      </c>
      <c r="F27" t="s">
        <v>848</v>
      </c>
      <c r="G27" t="s">
        <v>586</v>
      </c>
      <c r="H27" t="s">
        <v>848</v>
      </c>
    </row>
    <row r="28" spans="1:8" ht="18.399999999999999" customHeight="1">
      <c r="A28" s="6" t="s">
        <v>839</v>
      </c>
      <c r="B28" s="2" t="s">
        <v>139</v>
      </c>
      <c r="C28" s="2" t="s">
        <v>726</v>
      </c>
      <c r="D28" s="20" t="e">
        <f>#REF!</f>
        <v>#REF!</v>
      </c>
      <c r="E28" s="15" t="s">
        <v>396</v>
      </c>
      <c r="F28" t="s">
        <v>848</v>
      </c>
      <c r="G28" t="s">
        <v>95</v>
      </c>
      <c r="H28" t="s">
        <v>848</v>
      </c>
    </row>
    <row r="29" spans="1:8" ht="18.399999999999999" customHeight="1">
      <c r="A29" s="6" t="s">
        <v>812</v>
      </c>
      <c r="B29" s="2" t="s">
        <v>744</v>
      </c>
      <c r="C29" s="2" t="s">
        <v>726</v>
      </c>
      <c r="D29" s="20" t="e">
        <f>#REF!</f>
        <v>#REF!</v>
      </c>
      <c r="E29" s="15" t="s">
        <v>241</v>
      </c>
      <c r="F29" t="s">
        <v>848</v>
      </c>
      <c r="G29" t="s">
        <v>304</v>
      </c>
      <c r="H29" t="s">
        <v>848</v>
      </c>
    </row>
    <row r="30" spans="1:8" ht="18.399999999999999" customHeight="1">
      <c r="A30" s="6" t="s">
        <v>227</v>
      </c>
      <c r="B30" s="2" t="s">
        <v>139</v>
      </c>
      <c r="C30" s="2" t="s">
        <v>726</v>
      </c>
      <c r="D30" s="20" t="e">
        <f>#REF!</f>
        <v>#REF!</v>
      </c>
      <c r="E30" s="15" t="s">
        <v>217</v>
      </c>
      <c r="F30" t="s">
        <v>848</v>
      </c>
      <c r="G30" t="s">
        <v>491</v>
      </c>
      <c r="H30" t="s">
        <v>848</v>
      </c>
    </row>
    <row r="31" spans="1:8" ht="18.399999999999999" customHeight="1">
      <c r="A31" s="6" t="s">
        <v>251</v>
      </c>
      <c r="B31" s="2" t="s">
        <v>139</v>
      </c>
      <c r="C31" s="2" t="s">
        <v>726</v>
      </c>
      <c r="D31" s="20" t="e">
        <f>#REF!</f>
        <v>#REF!</v>
      </c>
      <c r="E31" s="15" t="s">
        <v>791</v>
      </c>
      <c r="F31" t="s">
        <v>848</v>
      </c>
      <c r="G31" t="s">
        <v>683</v>
      </c>
      <c r="H31" t="s">
        <v>848</v>
      </c>
    </row>
    <row r="32" spans="1:8" ht="18.399999999999999" customHeight="1">
      <c r="A32" s="6" t="s">
        <v>845</v>
      </c>
      <c r="B32" s="2" t="s">
        <v>744</v>
      </c>
      <c r="C32" s="2" t="s">
        <v>726</v>
      </c>
      <c r="D32" s="20" t="e">
        <f>#REF!</f>
        <v>#REF!</v>
      </c>
      <c r="E32" s="15" t="s">
        <v>341</v>
      </c>
      <c r="F32" t="s">
        <v>848</v>
      </c>
      <c r="G32" t="s">
        <v>560</v>
      </c>
      <c r="H32" t="s">
        <v>848</v>
      </c>
    </row>
    <row r="33" spans="1:8" ht="18.399999999999999" customHeight="1">
      <c r="A33" s="6" t="s">
        <v>323</v>
      </c>
      <c r="B33" s="2" t="s">
        <v>257</v>
      </c>
      <c r="C33" s="2" t="s">
        <v>161</v>
      </c>
      <c r="D33" s="20" t="e">
        <f>#REF!</f>
        <v>#REF!</v>
      </c>
      <c r="E33" s="15" t="s">
        <v>578</v>
      </c>
      <c r="F33" t="s">
        <v>848</v>
      </c>
      <c r="G33" t="s">
        <v>404</v>
      </c>
      <c r="H33" t="s">
        <v>848</v>
      </c>
    </row>
    <row r="34" spans="1:8" ht="18.399999999999999" customHeight="1">
      <c r="A34" s="6" t="s">
        <v>437</v>
      </c>
      <c r="B34" s="2" t="s">
        <v>408</v>
      </c>
      <c r="C34" s="2" t="s">
        <v>161</v>
      </c>
      <c r="D34" s="20" t="e">
        <f>#REF!</f>
        <v>#REF!</v>
      </c>
      <c r="E34" s="15" t="s">
        <v>578</v>
      </c>
      <c r="F34" t="s">
        <v>848</v>
      </c>
      <c r="G34" t="s">
        <v>639</v>
      </c>
      <c r="H34" t="s">
        <v>848</v>
      </c>
    </row>
    <row r="35" spans="1:8" ht="18.399999999999999" customHeight="1">
      <c r="A35" s="6" t="s">
        <v>110</v>
      </c>
      <c r="B35" s="2" t="s">
        <v>722</v>
      </c>
      <c r="C35" s="2" t="s">
        <v>481</v>
      </c>
      <c r="D35" s="20" t="e">
        <f>#REF!</f>
        <v>#REF!</v>
      </c>
      <c r="E35" s="15" t="s">
        <v>412</v>
      </c>
      <c r="F35" t="s">
        <v>848</v>
      </c>
      <c r="G35" t="s">
        <v>253</v>
      </c>
      <c r="H35" t="s">
        <v>848</v>
      </c>
    </row>
    <row r="36" spans="1:8" ht="18.399999999999999" customHeight="1">
      <c r="A36" s="6" t="s">
        <v>805</v>
      </c>
      <c r="B36" s="2" t="s">
        <v>221</v>
      </c>
      <c r="C36" s="2" t="s">
        <v>481</v>
      </c>
      <c r="D36" s="20" t="e">
        <f>#REF!</f>
        <v>#REF!</v>
      </c>
      <c r="E36" s="15" t="s">
        <v>412</v>
      </c>
      <c r="F36" t="s">
        <v>848</v>
      </c>
      <c r="G36" t="s">
        <v>657</v>
      </c>
      <c r="H36" t="s">
        <v>848</v>
      </c>
    </row>
    <row r="37" spans="1:8" ht="18.399999999999999" customHeight="1">
      <c r="A37" s="6" t="s">
        <v>692</v>
      </c>
      <c r="B37" s="2" t="s">
        <v>538</v>
      </c>
      <c r="C37" s="2" t="s">
        <v>481</v>
      </c>
      <c r="D37" s="20" t="e">
        <f>#REF!</f>
        <v>#REF!</v>
      </c>
      <c r="E37" s="15" t="s">
        <v>412</v>
      </c>
      <c r="F37" t="s">
        <v>848</v>
      </c>
      <c r="G37" t="s">
        <v>456</v>
      </c>
      <c r="H37" t="s">
        <v>848</v>
      </c>
    </row>
    <row r="38" spans="1:8" ht="18.399999999999999" customHeight="1">
      <c r="A38" s="6" t="s">
        <v>645</v>
      </c>
      <c r="B38" s="2" t="s">
        <v>722</v>
      </c>
      <c r="C38" s="2" t="s">
        <v>481</v>
      </c>
      <c r="D38" s="20" t="e">
        <f>#REF!</f>
        <v>#REF!</v>
      </c>
      <c r="E38" s="15" t="s">
        <v>412</v>
      </c>
      <c r="F38" t="s">
        <v>848</v>
      </c>
      <c r="G38" t="s">
        <v>238</v>
      </c>
      <c r="H38" t="s">
        <v>848</v>
      </c>
    </row>
    <row r="39" spans="1:8" ht="18.399999999999999" customHeight="1">
      <c r="A39" s="6" t="s">
        <v>834</v>
      </c>
      <c r="B39" s="2" t="s">
        <v>722</v>
      </c>
      <c r="C39" s="2" t="s">
        <v>481</v>
      </c>
      <c r="D39" s="20" t="e">
        <f>#REF!</f>
        <v>#REF!</v>
      </c>
      <c r="E39" s="15" t="s">
        <v>412</v>
      </c>
      <c r="F39" t="s">
        <v>848</v>
      </c>
      <c r="G39" t="s">
        <v>23</v>
      </c>
      <c r="H39" t="s">
        <v>848</v>
      </c>
    </row>
    <row r="40" spans="1:8" ht="18.399999999999999" customHeight="1">
      <c r="A40" s="6" t="s">
        <v>12</v>
      </c>
      <c r="B40" s="2" t="s">
        <v>722</v>
      </c>
      <c r="C40" s="2" t="s">
        <v>481</v>
      </c>
      <c r="D40" s="20" t="e">
        <f>#REF!</f>
        <v>#REF!</v>
      </c>
      <c r="E40" s="15" t="s">
        <v>412</v>
      </c>
      <c r="F40" t="s">
        <v>848</v>
      </c>
      <c r="G40" t="s">
        <v>640</v>
      </c>
      <c r="H40" t="s">
        <v>848</v>
      </c>
    </row>
    <row r="41" spans="1:8" ht="18.399999999999999" customHeight="1">
      <c r="A41" s="6" t="s">
        <v>546</v>
      </c>
      <c r="B41" s="2" t="s">
        <v>221</v>
      </c>
      <c r="C41" s="2" t="s">
        <v>481</v>
      </c>
      <c r="D41" s="20" t="e">
        <f>#REF!</f>
        <v>#REF!</v>
      </c>
      <c r="E41" s="15" t="s">
        <v>412</v>
      </c>
      <c r="F41" t="s">
        <v>848</v>
      </c>
      <c r="G41" t="s">
        <v>494</v>
      </c>
      <c r="H41" t="s">
        <v>848</v>
      </c>
    </row>
    <row r="42" spans="1:8" ht="18.399999999999999" customHeight="1">
      <c r="A42" s="6" t="s">
        <v>668</v>
      </c>
      <c r="B42" s="2" t="s">
        <v>722</v>
      </c>
      <c r="C42" s="2" t="s">
        <v>481</v>
      </c>
      <c r="D42" s="20" t="e">
        <f>#REF!</f>
        <v>#REF!</v>
      </c>
      <c r="E42" s="15" t="s">
        <v>412</v>
      </c>
      <c r="F42" t="s">
        <v>848</v>
      </c>
      <c r="G42" t="s">
        <v>689</v>
      </c>
      <c r="H42" t="s">
        <v>848</v>
      </c>
    </row>
    <row r="43" spans="1:8" ht="18.399999999999999" customHeight="1">
      <c r="A43" s="6" t="s">
        <v>226</v>
      </c>
      <c r="B43" s="2" t="s">
        <v>538</v>
      </c>
      <c r="C43" s="2" t="s">
        <v>481</v>
      </c>
      <c r="D43" s="20" t="e">
        <f>#REF!</f>
        <v>#REF!</v>
      </c>
      <c r="E43" s="15" t="s">
        <v>412</v>
      </c>
      <c r="F43" t="s">
        <v>848</v>
      </c>
      <c r="G43" t="s">
        <v>65</v>
      </c>
      <c r="H43" t="s">
        <v>848</v>
      </c>
    </row>
    <row r="44" spans="1:8" ht="18.399999999999999" customHeight="1">
      <c r="A44" s="6" t="s">
        <v>818</v>
      </c>
      <c r="B44" s="2" t="s">
        <v>538</v>
      </c>
      <c r="C44" s="2" t="s">
        <v>481</v>
      </c>
      <c r="D44" s="20" t="e">
        <f>#REF!</f>
        <v>#REF!</v>
      </c>
      <c r="E44" s="15" t="s">
        <v>412</v>
      </c>
      <c r="F44" t="s">
        <v>848</v>
      </c>
      <c r="G44" t="s">
        <v>279</v>
      </c>
      <c r="H44" t="s">
        <v>848</v>
      </c>
    </row>
    <row r="45" spans="1:8" ht="18.399999999999999" customHeight="1">
      <c r="A45" s="6" t="s">
        <v>199</v>
      </c>
      <c r="B45" s="2" t="s">
        <v>81</v>
      </c>
      <c r="C45" s="2" t="s">
        <v>608</v>
      </c>
      <c r="D45" s="20" t="e">
        <f>#REF!</f>
        <v>#REF!</v>
      </c>
      <c r="E45" s="15" t="s">
        <v>537</v>
      </c>
      <c r="F45" t="s">
        <v>848</v>
      </c>
      <c r="G45" t="s">
        <v>627</v>
      </c>
      <c r="H45" t="s">
        <v>848</v>
      </c>
    </row>
    <row r="46" spans="1:8" ht="18.399999999999999" customHeight="1">
      <c r="A46" s="6" t="s">
        <v>417</v>
      </c>
      <c r="B46" s="2" t="s">
        <v>634</v>
      </c>
      <c r="C46" s="2" t="s">
        <v>608</v>
      </c>
      <c r="D46" s="20" t="e">
        <f>#REF!</f>
        <v>#REF!</v>
      </c>
      <c r="E46" s="15" t="s">
        <v>537</v>
      </c>
      <c r="F46" t="s">
        <v>848</v>
      </c>
      <c r="G46" t="s">
        <v>422</v>
      </c>
      <c r="H46" t="s">
        <v>848</v>
      </c>
    </row>
    <row r="47" spans="1:8" ht="18.399999999999999" customHeight="1">
      <c r="A47" s="6" t="s">
        <v>526</v>
      </c>
      <c r="B47" s="2" t="s">
        <v>326</v>
      </c>
      <c r="C47" s="2" t="s">
        <v>566</v>
      </c>
      <c r="D47" s="20" t="e">
        <f>#REF!</f>
        <v>#REF!</v>
      </c>
      <c r="E47" s="15" t="s">
        <v>171</v>
      </c>
      <c r="F47" t="s">
        <v>848</v>
      </c>
      <c r="G47" t="s">
        <v>607</v>
      </c>
      <c r="H47" t="s">
        <v>848</v>
      </c>
    </row>
    <row r="48" spans="1:8" ht="18.399999999999999" customHeight="1">
      <c r="A48" s="6" t="s">
        <v>416</v>
      </c>
      <c r="B48" s="2" t="s">
        <v>133</v>
      </c>
      <c r="C48" s="2" t="s">
        <v>566</v>
      </c>
      <c r="D48" s="20" t="e">
        <f>#REF!</f>
        <v>#REF!</v>
      </c>
      <c r="E48" s="15" t="s">
        <v>171</v>
      </c>
      <c r="F48" t="s">
        <v>848</v>
      </c>
      <c r="G48" t="s">
        <v>413</v>
      </c>
      <c r="H48" t="s">
        <v>848</v>
      </c>
    </row>
    <row r="49" spans="1:8" ht="18.399999999999999" customHeight="1">
      <c r="A49" s="6" t="s">
        <v>443</v>
      </c>
      <c r="B49" s="2" t="s">
        <v>579</v>
      </c>
      <c r="C49" s="2" t="s">
        <v>566</v>
      </c>
      <c r="D49" s="20" t="e">
        <f>#REF!</f>
        <v>#REF!</v>
      </c>
      <c r="E49" s="15" t="s">
        <v>171</v>
      </c>
      <c r="F49" t="s">
        <v>848</v>
      </c>
      <c r="G49" t="s">
        <v>188</v>
      </c>
      <c r="H49" t="s">
        <v>848</v>
      </c>
    </row>
    <row r="50" spans="1:8" ht="18.399999999999999" customHeight="1">
      <c r="A50" s="6" t="s">
        <v>371</v>
      </c>
      <c r="B50" s="2" t="s">
        <v>357</v>
      </c>
      <c r="C50" s="2" t="s">
        <v>566</v>
      </c>
      <c r="D50" s="20" t="e">
        <f>#REF!</f>
        <v>#REF!</v>
      </c>
      <c r="E50" s="15" t="s">
        <v>171</v>
      </c>
      <c r="F50" t="s">
        <v>848</v>
      </c>
      <c r="G50" t="s">
        <v>836</v>
      </c>
      <c r="H50" t="s">
        <v>848</v>
      </c>
    </row>
    <row r="51" spans="1:8" ht="18.399999999999999" customHeight="1">
      <c r="A51" s="6" t="s">
        <v>102</v>
      </c>
      <c r="B51" s="2" t="s">
        <v>498</v>
      </c>
      <c r="C51" s="2" t="s">
        <v>469</v>
      </c>
      <c r="D51" s="20" t="e">
        <f>#REF!</f>
        <v>#REF!</v>
      </c>
      <c r="E51" s="15" t="s">
        <v>171</v>
      </c>
      <c r="F51" t="s">
        <v>848</v>
      </c>
      <c r="G51" t="s">
        <v>400</v>
      </c>
      <c r="H51" t="s">
        <v>848</v>
      </c>
    </row>
    <row r="52" spans="1:8" ht="18.399999999999999" customHeight="1">
      <c r="A52" s="6" t="s">
        <v>392</v>
      </c>
      <c r="B52" s="2" t="s">
        <v>848</v>
      </c>
      <c r="C52" s="2" t="s">
        <v>825</v>
      </c>
      <c r="D52" s="20" t="e">
        <f>#REF!</f>
        <v>#REF!</v>
      </c>
      <c r="E52" s="15" t="s">
        <v>605</v>
      </c>
      <c r="F52" t="s">
        <v>848</v>
      </c>
      <c r="G52" t="s">
        <v>817</v>
      </c>
      <c r="H52" t="s">
        <v>848</v>
      </c>
    </row>
    <row r="53" spans="1:8" ht="18.399999999999999" customHeight="1">
      <c r="A53" s="6" t="s">
        <v>585</v>
      </c>
      <c r="B53" s="2" t="s">
        <v>723</v>
      </c>
      <c r="C53" s="2" t="s">
        <v>606</v>
      </c>
      <c r="D53" s="20" t="e">
        <f>#REF!</f>
        <v>#REF!</v>
      </c>
      <c r="E53" s="15" t="s">
        <v>395</v>
      </c>
      <c r="F53" t="s">
        <v>848</v>
      </c>
      <c r="G53" t="s">
        <v>704</v>
      </c>
      <c r="H53" t="s">
        <v>848</v>
      </c>
    </row>
    <row r="54" spans="1:8" ht="18.399999999999999" customHeight="1">
      <c r="A54" s="6" t="s">
        <v>446</v>
      </c>
      <c r="B54" s="2" t="s">
        <v>127</v>
      </c>
      <c r="C54" s="2" t="s">
        <v>766</v>
      </c>
      <c r="D54" s="20" t="e">
        <f>#REF!</f>
        <v>#REF!</v>
      </c>
      <c r="E54" s="15" t="s">
        <v>800</v>
      </c>
      <c r="F54" t="s">
        <v>848</v>
      </c>
      <c r="G54" t="s">
        <v>88</v>
      </c>
      <c r="H54" t="s">
        <v>848</v>
      </c>
    </row>
    <row r="55" spans="1:8" ht="18.399999999999999" customHeight="1">
      <c r="A55" s="6" t="s">
        <v>833</v>
      </c>
      <c r="B55" s="2" t="s">
        <v>57</v>
      </c>
      <c r="C55" s="2" t="s">
        <v>606</v>
      </c>
      <c r="D55" s="20" t="e">
        <f>#REF!</f>
        <v>#REF!</v>
      </c>
      <c r="E55" s="15" t="s">
        <v>352</v>
      </c>
      <c r="F55" t="s">
        <v>848</v>
      </c>
      <c r="G55" t="s">
        <v>522</v>
      </c>
      <c r="H55" t="s">
        <v>848</v>
      </c>
    </row>
    <row r="56" spans="1:8" ht="18.399999999999999" customHeight="1">
      <c r="A56" s="6" t="s">
        <v>461</v>
      </c>
      <c r="B56" s="2" t="s">
        <v>114</v>
      </c>
      <c r="C56" s="2" t="s">
        <v>469</v>
      </c>
      <c r="D56" s="20" t="e">
        <f>#REF!</f>
        <v>#REF!</v>
      </c>
      <c r="E56" s="15" t="s">
        <v>202</v>
      </c>
      <c r="F56" t="s">
        <v>848</v>
      </c>
      <c r="G56" t="s">
        <v>728</v>
      </c>
      <c r="H56" t="s">
        <v>848</v>
      </c>
    </row>
    <row r="57" spans="1:8" ht="18.399999999999999" customHeight="1">
      <c r="A57" s="6" t="s">
        <v>160</v>
      </c>
      <c r="B57" s="2" t="s">
        <v>848</v>
      </c>
      <c r="C57" s="2" t="s">
        <v>825</v>
      </c>
      <c r="D57" s="20" t="e">
        <f>#REF!</f>
        <v>#REF!</v>
      </c>
      <c r="E57" s="15" t="s">
        <v>506</v>
      </c>
      <c r="F57" t="s">
        <v>848</v>
      </c>
      <c r="G57" t="s">
        <v>272</v>
      </c>
      <c r="H57" t="s">
        <v>848</v>
      </c>
    </row>
    <row r="58" spans="1:8" ht="18.399999999999999" customHeight="1">
      <c r="A58" s="6" t="s">
        <v>236</v>
      </c>
      <c r="B58" s="2" t="s">
        <v>181</v>
      </c>
      <c r="C58" s="2" t="s">
        <v>469</v>
      </c>
      <c r="D58" s="20" t="e">
        <f>#REF!</f>
        <v>#REF!</v>
      </c>
      <c r="E58" s="15" t="s">
        <v>719</v>
      </c>
      <c r="F58" t="s">
        <v>848</v>
      </c>
      <c r="G58" t="s">
        <v>203</v>
      </c>
      <c r="H58" t="s">
        <v>848</v>
      </c>
    </row>
    <row r="59" spans="1:8" ht="18.399999999999999" customHeight="1">
      <c r="A59" s="6" t="s">
        <v>472</v>
      </c>
      <c r="B59" s="2" t="s">
        <v>808</v>
      </c>
      <c r="C59" s="2" t="s">
        <v>779</v>
      </c>
      <c r="D59" s="20" t="e">
        <f>#REF!</f>
        <v>#REF!</v>
      </c>
      <c r="E59" s="15" t="s">
        <v>708</v>
      </c>
      <c r="F59" t="s">
        <v>848</v>
      </c>
      <c r="G59" t="s">
        <v>363</v>
      </c>
      <c r="H59" t="s">
        <v>848</v>
      </c>
    </row>
    <row r="60" spans="1:8" ht="18.399999999999999" customHeight="1">
      <c r="A60" s="6" t="s">
        <v>643</v>
      </c>
      <c r="B60" s="2" t="s">
        <v>293</v>
      </c>
      <c r="C60" s="2" t="s">
        <v>469</v>
      </c>
      <c r="D60" s="20" t="e">
        <f>#REF!</f>
        <v>#REF!</v>
      </c>
      <c r="E60" s="15" t="s">
        <v>72</v>
      </c>
      <c r="F60" t="s">
        <v>848</v>
      </c>
      <c r="G60" t="s">
        <v>5</v>
      </c>
      <c r="H60" t="s">
        <v>848</v>
      </c>
    </row>
    <row r="61" spans="1:8" ht="18.399999999999999" customHeight="1">
      <c r="A61" s="6" t="s">
        <v>697</v>
      </c>
      <c r="B61" s="2" t="s">
        <v>407</v>
      </c>
      <c r="C61" s="2" t="s">
        <v>354</v>
      </c>
      <c r="D61" s="20" t="e">
        <f>#REF!</f>
        <v>#REF!</v>
      </c>
      <c r="E61" s="15" t="s">
        <v>54</v>
      </c>
      <c r="F61" t="s">
        <v>848</v>
      </c>
      <c r="G61" t="s">
        <v>626</v>
      </c>
      <c r="H61" t="s">
        <v>848</v>
      </c>
    </row>
    <row r="62" spans="1:8" ht="18.399999999999999" customHeight="1">
      <c r="A62" s="6" t="s">
        <v>697</v>
      </c>
      <c r="B62" s="2" t="s">
        <v>460</v>
      </c>
      <c r="C62" s="2" t="s">
        <v>354</v>
      </c>
      <c r="D62" s="20" t="e">
        <f>#REF!</f>
        <v>#REF!</v>
      </c>
      <c r="E62" s="15" t="s">
        <v>508</v>
      </c>
      <c r="F62" t="s">
        <v>848</v>
      </c>
      <c r="G62" t="s">
        <v>421</v>
      </c>
      <c r="H62" t="s">
        <v>848</v>
      </c>
    </row>
    <row r="63" spans="1:8" ht="18.399999999999999" customHeight="1">
      <c r="A63" s="6" t="s">
        <v>702</v>
      </c>
      <c r="B63" s="2" t="s">
        <v>798</v>
      </c>
      <c r="C63" s="2" t="s">
        <v>844</v>
      </c>
      <c r="D63" s="20" t="e">
        <f>#REF!</f>
        <v>#REF!</v>
      </c>
      <c r="E63" s="15" t="s">
        <v>425</v>
      </c>
      <c r="F63" t="s">
        <v>848</v>
      </c>
      <c r="G63" t="s">
        <v>224</v>
      </c>
      <c r="H63" t="s">
        <v>848</v>
      </c>
    </row>
    <row r="64" spans="1:8" ht="18.399999999999999" customHeight="1">
      <c r="A64" s="6" t="s">
        <v>680</v>
      </c>
      <c r="B64" s="2" t="s">
        <v>49</v>
      </c>
      <c r="C64" s="2" t="s">
        <v>606</v>
      </c>
      <c r="D64" s="20" t="e">
        <f>#REF!</f>
        <v>#REF!</v>
      </c>
      <c r="E64" s="15" t="s">
        <v>433</v>
      </c>
      <c r="F64" t="s">
        <v>848</v>
      </c>
      <c r="G64" t="s">
        <v>438</v>
      </c>
      <c r="H64" t="s">
        <v>848</v>
      </c>
    </row>
    <row r="65" spans="1:8" ht="18.399999999999999" customHeight="1">
      <c r="A65" s="6" t="s">
        <v>680</v>
      </c>
      <c r="B65" s="2" t="s">
        <v>520</v>
      </c>
      <c r="C65" s="2" t="s">
        <v>606</v>
      </c>
      <c r="D65" s="20" t="e">
        <f>#REF!</f>
        <v>#REF!</v>
      </c>
      <c r="E65" s="15" t="s">
        <v>742</v>
      </c>
      <c r="F65" t="s">
        <v>848</v>
      </c>
      <c r="G65" t="s">
        <v>239</v>
      </c>
      <c r="H65" t="s">
        <v>848</v>
      </c>
    </row>
    <row r="66" spans="1:8" ht="18.399999999999999" customHeight="1">
      <c r="A66" s="6" t="s">
        <v>119</v>
      </c>
      <c r="B66" s="2" t="s">
        <v>76</v>
      </c>
      <c r="C66" s="2" t="s">
        <v>825</v>
      </c>
      <c r="D66" s="20" t="e">
        <f>#REF!</f>
        <v>#REF!</v>
      </c>
      <c r="E66" s="15" t="s">
        <v>843</v>
      </c>
      <c r="F66" t="s">
        <v>848</v>
      </c>
      <c r="G66" t="s">
        <v>312</v>
      </c>
      <c r="H66" t="s">
        <v>848</v>
      </c>
    </row>
    <row r="67" spans="1:8" ht="18.399999999999999" customHeight="1">
      <c r="A67" s="6" t="s">
        <v>401</v>
      </c>
      <c r="B67" s="2" t="s">
        <v>452</v>
      </c>
      <c r="C67" s="2" t="s">
        <v>825</v>
      </c>
      <c r="D67" s="20" t="e">
        <f>#REF!</f>
        <v>#REF!</v>
      </c>
      <c r="E67" s="15" t="s">
        <v>589</v>
      </c>
      <c r="F67" t="s">
        <v>848</v>
      </c>
      <c r="G67" t="s">
        <v>436</v>
      </c>
      <c r="H67" t="s">
        <v>848</v>
      </c>
    </row>
    <row r="68" spans="1:8" ht="18.399999999999999" customHeight="1">
      <c r="A68" s="6" t="s">
        <v>807</v>
      </c>
      <c r="B68" s="2" t="s">
        <v>848</v>
      </c>
      <c r="C68" s="2" t="s">
        <v>825</v>
      </c>
      <c r="D68" s="20" t="e">
        <f>#REF!</f>
        <v>#REF!</v>
      </c>
      <c r="E68" s="15" t="s">
        <v>613</v>
      </c>
      <c r="F68" t="s">
        <v>848</v>
      </c>
      <c r="G68" t="s">
        <v>638</v>
      </c>
      <c r="H68" t="s">
        <v>848</v>
      </c>
    </row>
    <row r="69" spans="1:8" ht="18.399999999999999" customHeight="1">
      <c r="A69" s="6" t="s">
        <v>846</v>
      </c>
      <c r="B69" s="2" t="s">
        <v>32</v>
      </c>
      <c r="C69" s="2" t="s">
        <v>409</v>
      </c>
      <c r="D69" s="20" t="e">
        <f>#REF!</f>
        <v>#REF!</v>
      </c>
      <c r="E69" s="15" t="s">
        <v>774</v>
      </c>
      <c r="F69" t="s">
        <v>848</v>
      </c>
      <c r="G69" t="s">
        <v>84</v>
      </c>
      <c r="H69" t="s">
        <v>848</v>
      </c>
    </row>
    <row r="70" spans="1:8" ht="18.399999999999999" customHeight="1">
      <c r="A70" s="6" t="s">
        <v>359</v>
      </c>
      <c r="B70" s="2" t="s">
        <v>667</v>
      </c>
      <c r="C70" s="2" t="s">
        <v>608</v>
      </c>
      <c r="D70" s="20" t="e">
        <f>#REF!</f>
        <v>#REF!</v>
      </c>
      <c r="E70" s="15" t="s">
        <v>600</v>
      </c>
      <c r="F70" t="s">
        <v>848</v>
      </c>
      <c r="G70" t="s">
        <v>831</v>
      </c>
      <c r="H70" t="s">
        <v>848</v>
      </c>
    </row>
    <row r="71" spans="1:8" ht="18.399999999999999" customHeight="1">
      <c r="A71" s="6" t="s">
        <v>254</v>
      </c>
      <c r="B71" s="2" t="s">
        <v>415</v>
      </c>
      <c r="C71" s="2" t="s">
        <v>354</v>
      </c>
      <c r="D71" s="20" t="e">
        <f>#REF!</f>
        <v>#REF!</v>
      </c>
      <c r="E71" s="15" t="s">
        <v>771</v>
      </c>
      <c r="F71" t="s">
        <v>848</v>
      </c>
      <c r="G71" t="s">
        <v>61</v>
      </c>
      <c r="H71" t="s">
        <v>848</v>
      </c>
    </row>
    <row r="72" spans="1:8" ht="18.399999999999999" customHeight="1">
      <c r="A72" s="6" t="s">
        <v>254</v>
      </c>
      <c r="B72" s="2" t="s">
        <v>760</v>
      </c>
      <c r="C72" s="2" t="s">
        <v>354</v>
      </c>
      <c r="D72" s="20" t="e">
        <f>#REF!</f>
        <v>#REF!</v>
      </c>
      <c r="E72" s="15" t="s">
        <v>771</v>
      </c>
      <c r="F72" t="s">
        <v>848</v>
      </c>
      <c r="G72" t="s">
        <v>519</v>
      </c>
      <c r="H72" t="s">
        <v>848</v>
      </c>
    </row>
    <row r="73" spans="1:8" ht="18.399999999999999" customHeight="1">
      <c r="A73" s="6" t="s">
        <v>292</v>
      </c>
      <c r="B73" s="2" t="s">
        <v>365</v>
      </c>
      <c r="C73" s="2" t="s">
        <v>844</v>
      </c>
      <c r="D73" s="20" t="e">
        <f>#REF!</f>
        <v>#REF!</v>
      </c>
      <c r="E73" s="15" t="s">
        <v>347</v>
      </c>
      <c r="F73" t="s">
        <v>848</v>
      </c>
      <c r="G73" t="s">
        <v>273</v>
      </c>
      <c r="H73" t="s">
        <v>848</v>
      </c>
    </row>
    <row r="74" spans="1:8" ht="18.399999999999999" customHeight="1">
      <c r="A74" s="6" t="s">
        <v>292</v>
      </c>
      <c r="B74" s="2" t="s">
        <v>778</v>
      </c>
      <c r="C74" s="2" t="s">
        <v>844</v>
      </c>
      <c r="D74" s="20" t="e">
        <f>#REF!</f>
        <v>#REF!</v>
      </c>
      <c r="E74" s="15" t="s">
        <v>347</v>
      </c>
      <c r="F74" t="s">
        <v>848</v>
      </c>
      <c r="G74" t="s">
        <v>525</v>
      </c>
      <c r="H74" t="s">
        <v>848</v>
      </c>
    </row>
    <row r="75" spans="1:8" ht="18.399999999999999" customHeight="1">
      <c r="A75" s="6" t="s">
        <v>132</v>
      </c>
      <c r="B75" s="2" t="s">
        <v>229</v>
      </c>
      <c r="C75" s="2" t="s">
        <v>844</v>
      </c>
      <c r="D75" s="20" t="e">
        <f>#REF!</f>
        <v>#REF!</v>
      </c>
      <c r="E75" s="15" t="s">
        <v>159</v>
      </c>
      <c r="F75" t="s">
        <v>848</v>
      </c>
      <c r="G75" t="s">
        <v>718</v>
      </c>
      <c r="H75" t="s">
        <v>848</v>
      </c>
    </row>
    <row r="76" spans="1:8" ht="18.399999999999999" customHeight="1">
      <c r="A76" s="6" t="s">
        <v>292</v>
      </c>
      <c r="B76" s="2" t="s">
        <v>793</v>
      </c>
      <c r="C76" s="2" t="s">
        <v>844</v>
      </c>
      <c r="D76" s="20" t="e">
        <f>#REF!</f>
        <v>#REF!</v>
      </c>
      <c r="E76" s="15" t="s">
        <v>154</v>
      </c>
      <c r="F76" t="s">
        <v>848</v>
      </c>
      <c r="G76" t="s">
        <v>544</v>
      </c>
      <c r="H76" t="s">
        <v>848</v>
      </c>
    </row>
    <row r="77" spans="1:8" ht="18.399999999999999" customHeight="1">
      <c r="A77" s="6" t="s">
        <v>542</v>
      </c>
      <c r="B77" s="2" t="s">
        <v>665</v>
      </c>
      <c r="C77" s="2" t="s">
        <v>384</v>
      </c>
      <c r="D77" s="20" t="e">
        <f>#REF!</f>
        <v>#REF!</v>
      </c>
      <c r="E77" s="15" t="s">
        <v>449</v>
      </c>
      <c r="F77" t="s">
        <v>848</v>
      </c>
      <c r="G77" t="s">
        <v>752</v>
      </c>
      <c r="H77" t="s">
        <v>848</v>
      </c>
    </row>
    <row r="78" spans="1:8" ht="18.399999999999999" customHeight="1">
      <c r="A78" s="6" t="s">
        <v>434</v>
      </c>
      <c r="B78" s="2" t="s">
        <v>463</v>
      </c>
      <c r="C78" s="2" t="s">
        <v>469</v>
      </c>
      <c r="D78" s="20" t="e">
        <f>#REF!</f>
        <v>#REF!</v>
      </c>
      <c r="E78" s="15" t="s">
        <v>333</v>
      </c>
      <c r="F78" t="s">
        <v>848</v>
      </c>
      <c r="G78" t="s">
        <v>198</v>
      </c>
      <c r="H78" t="s">
        <v>848</v>
      </c>
    </row>
    <row r="79" spans="1:8" ht="18.399999999999999" customHeight="1">
      <c r="A79" s="6" t="s">
        <v>804</v>
      </c>
      <c r="B79" s="2" t="s">
        <v>420</v>
      </c>
      <c r="C79" s="2" t="s">
        <v>844</v>
      </c>
      <c r="D79" s="20" t="e">
        <f>#REF!</f>
        <v>#REF!</v>
      </c>
      <c r="E79" s="15" t="s">
        <v>87</v>
      </c>
      <c r="F79" t="s">
        <v>848</v>
      </c>
      <c r="G79" t="s">
        <v>1</v>
      </c>
      <c r="H79" t="s">
        <v>848</v>
      </c>
    </row>
    <row r="80" spans="1:8" ht="18.399999999999999" customHeight="1">
      <c r="A80" s="6" t="s">
        <v>149</v>
      </c>
      <c r="B80" s="2" t="s">
        <v>745</v>
      </c>
      <c r="C80" s="2" t="s">
        <v>844</v>
      </c>
      <c r="D80" s="20" t="e">
        <f>#REF!</f>
        <v>#REF!</v>
      </c>
      <c r="E80" s="15" t="s">
        <v>47</v>
      </c>
      <c r="F80" t="s">
        <v>848</v>
      </c>
      <c r="G80" t="s">
        <v>48</v>
      </c>
      <c r="H80" t="s">
        <v>848</v>
      </c>
    </row>
    <row r="81" spans="1:8" ht="18.399999999999999" customHeight="1">
      <c r="A81" s="6" t="s">
        <v>837</v>
      </c>
      <c r="B81" s="2" t="s">
        <v>614</v>
      </c>
      <c r="C81" s="2" t="s">
        <v>779</v>
      </c>
      <c r="D81" s="20" t="e">
        <f>#REF!</f>
        <v>#REF!</v>
      </c>
      <c r="E81" s="15" t="s">
        <v>432</v>
      </c>
      <c r="F81" t="s">
        <v>848</v>
      </c>
      <c r="G81" t="s">
        <v>262</v>
      </c>
      <c r="H81" t="s">
        <v>848</v>
      </c>
    </row>
    <row r="82" spans="1:8" ht="18.399999999999999" customHeight="1">
      <c r="A82" s="8" t="s">
        <v>775</v>
      </c>
      <c r="B82" s="9" t="s">
        <v>848</v>
      </c>
      <c r="C82" s="9" t="s">
        <v>779</v>
      </c>
      <c r="D82" s="21" t="e">
        <f>#REF!</f>
        <v>#REF!</v>
      </c>
      <c r="E82" s="16" t="s">
        <v>678</v>
      </c>
      <c r="F82" t="s">
        <v>848</v>
      </c>
      <c r="G82" t="s">
        <v>483</v>
      </c>
      <c r="H82" t="s">
        <v>848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B2" sqref="B2:B3"/>
    </sheetView>
  </sheetViews>
  <sheetFormatPr defaultRowHeight="18.399999999999999" customHeight="1"/>
  <cols>
    <col min="1" max="1" width="25" customWidth="1"/>
    <col min="2" max="2" width="10" customWidth="1"/>
    <col min="3" max="3" width="25" customWidth="1"/>
    <col min="4" max="4" width="30" customWidth="1"/>
    <col min="5" max="5" width="70" customWidth="1"/>
  </cols>
  <sheetData>
    <row r="1" spans="1:5" ht="18.399999999999999" customHeight="1">
      <c r="A1" t="s">
        <v>618</v>
      </c>
    </row>
    <row r="2" spans="1:5" ht="18.399999999999999" customHeight="1">
      <c r="A2" s="11" t="s">
        <v>78</v>
      </c>
      <c r="B2" s="12" t="s">
        <v>629</v>
      </c>
      <c r="C2" s="12" t="s">
        <v>147</v>
      </c>
      <c r="D2" s="17" t="s">
        <v>183</v>
      </c>
      <c r="E2" s="13" t="s">
        <v>18</v>
      </c>
    </row>
    <row r="3" spans="1:5" ht="18.399999999999999" customHeight="1">
      <c r="A3" s="6" t="s">
        <v>593</v>
      </c>
      <c r="B3" s="2" t="s">
        <v>842</v>
      </c>
      <c r="C3" s="2">
        <v>75</v>
      </c>
      <c r="D3" s="18" t="s">
        <v>280</v>
      </c>
      <c r="E3" s="7" t="s">
        <v>720</v>
      </c>
    </row>
    <row r="4" spans="1:5" ht="18.399999999999999" customHeight="1">
      <c r="A4" s="6" t="s">
        <v>374</v>
      </c>
      <c r="B4" s="2" t="s">
        <v>842</v>
      </c>
      <c r="C4" s="2">
        <v>50</v>
      </c>
      <c r="D4" s="18" t="s">
        <v>609</v>
      </c>
      <c r="E4" s="7" t="s">
        <v>382</v>
      </c>
    </row>
    <row r="5" spans="1:5" ht="18.399999999999999" customHeight="1">
      <c r="A5" s="6" t="s">
        <v>388</v>
      </c>
      <c r="B5" s="2" t="s">
        <v>842</v>
      </c>
      <c r="C5" s="2">
        <v>20</v>
      </c>
      <c r="D5" s="18" t="s">
        <v>52</v>
      </c>
      <c r="E5" s="7" t="s">
        <v>382</v>
      </c>
    </row>
    <row r="6" spans="1:5" ht="18.399999999999999" customHeight="1">
      <c r="A6" s="6" t="s">
        <v>582</v>
      </c>
      <c r="B6" s="2" t="s">
        <v>842</v>
      </c>
      <c r="C6" s="2">
        <v>0</v>
      </c>
      <c r="D6" s="18" t="s">
        <v>447</v>
      </c>
      <c r="E6" s="7" t="s">
        <v>382</v>
      </c>
    </row>
    <row r="7" spans="1:5" ht="18.399999999999999" customHeight="1">
      <c r="A7" s="6" t="s">
        <v>93</v>
      </c>
      <c r="B7" s="2" t="s">
        <v>842</v>
      </c>
      <c r="C7" s="2">
        <v>30</v>
      </c>
      <c r="D7" s="18" t="s">
        <v>402</v>
      </c>
      <c r="E7" s="7" t="s">
        <v>382</v>
      </c>
    </row>
    <row r="8" spans="1:5" ht="18.399999999999999" customHeight="1">
      <c r="A8" s="6" t="s">
        <v>391</v>
      </c>
      <c r="B8" s="2" t="s">
        <v>842</v>
      </c>
      <c r="C8" s="2">
        <v>59</v>
      </c>
      <c r="D8" s="18" t="s">
        <v>17</v>
      </c>
      <c r="E8" s="7" t="s">
        <v>382</v>
      </c>
    </row>
    <row r="9" spans="1:5" ht="18.399999999999999" customHeight="1">
      <c r="A9" s="6" t="s">
        <v>222</v>
      </c>
      <c r="B9" s="2" t="s">
        <v>842</v>
      </c>
      <c r="C9" s="2">
        <v>100</v>
      </c>
      <c r="D9" s="18" t="s">
        <v>549</v>
      </c>
      <c r="E9" s="7" t="s">
        <v>382</v>
      </c>
    </row>
    <row r="10" spans="1:5" ht="18.399999999999999" customHeight="1">
      <c r="A10" s="6" t="s">
        <v>801</v>
      </c>
      <c r="B10" s="2" t="s">
        <v>842</v>
      </c>
      <c r="C10" s="2">
        <v>100</v>
      </c>
      <c r="D10" s="18" t="s">
        <v>206</v>
      </c>
      <c r="E10" s="7" t="s">
        <v>382</v>
      </c>
    </row>
    <row r="11" spans="1:5" ht="18.399999999999999" customHeight="1">
      <c r="A11" s="6" t="s">
        <v>43</v>
      </c>
      <c r="B11" s="2" t="s">
        <v>842</v>
      </c>
      <c r="C11" s="2">
        <v>4.99</v>
      </c>
      <c r="D11" s="18" t="s">
        <v>809</v>
      </c>
      <c r="E11" s="7" t="s">
        <v>382</v>
      </c>
    </row>
    <row r="12" spans="1:5" ht="18.399999999999999" customHeight="1">
      <c r="A12" s="6" t="s">
        <v>383</v>
      </c>
      <c r="B12" s="2" t="s">
        <v>842</v>
      </c>
      <c r="C12" s="2">
        <v>74</v>
      </c>
      <c r="D12" s="18" t="s">
        <v>335</v>
      </c>
      <c r="E12" s="7" t="s">
        <v>382</v>
      </c>
    </row>
    <row r="13" spans="1:5" ht="18.399999999999999" customHeight="1">
      <c r="A13" s="6" t="s">
        <v>55</v>
      </c>
      <c r="B13" s="2" t="s">
        <v>842</v>
      </c>
      <c r="C13" s="2">
        <v>56</v>
      </c>
      <c r="D13" s="18" t="s">
        <v>196</v>
      </c>
      <c r="E13" s="7" t="s">
        <v>382</v>
      </c>
    </row>
    <row r="14" spans="1:5" ht="18.399999999999999" customHeight="1">
      <c r="A14" s="6" t="s">
        <v>0</v>
      </c>
      <c r="B14" s="2" t="s">
        <v>842</v>
      </c>
      <c r="C14" s="2">
        <v>8.0299999999999994</v>
      </c>
      <c r="D14" s="18" t="s">
        <v>189</v>
      </c>
      <c r="E14" s="7" t="s">
        <v>382</v>
      </c>
    </row>
    <row r="15" spans="1:5" ht="18.399999999999999" customHeight="1">
      <c r="A15" s="6" t="s">
        <v>696</v>
      </c>
      <c r="B15" s="2" t="s">
        <v>842</v>
      </c>
      <c r="C15" s="2">
        <v>80.2</v>
      </c>
      <c r="D15" s="18" t="s">
        <v>28</v>
      </c>
      <c r="E15" s="7" t="s">
        <v>382</v>
      </c>
    </row>
    <row r="16" spans="1:5" ht="18.399999999999999" customHeight="1">
      <c r="A16" s="6" t="s">
        <v>294</v>
      </c>
      <c r="B16" s="2" t="s">
        <v>842</v>
      </c>
      <c r="C16" s="2">
        <v>59</v>
      </c>
      <c r="D16" s="18" t="s">
        <v>386</v>
      </c>
      <c r="E16" s="7" t="s">
        <v>382</v>
      </c>
    </row>
    <row r="17" spans="1:5" ht="18.399999999999999" customHeight="1">
      <c r="A17" s="6" t="s">
        <v>146</v>
      </c>
      <c r="B17" s="2" t="s">
        <v>842</v>
      </c>
      <c r="C17" s="2">
        <v>100</v>
      </c>
      <c r="D17" s="18" t="s">
        <v>370</v>
      </c>
      <c r="E17" s="7" t="s">
        <v>382</v>
      </c>
    </row>
    <row r="18" spans="1:5" ht="18.399999999999999" customHeight="1">
      <c r="A18" s="6" t="s">
        <v>795</v>
      </c>
      <c r="B18" s="2" t="s">
        <v>842</v>
      </c>
      <c r="C18" s="2">
        <v>1.048</v>
      </c>
      <c r="D18" s="18" t="s">
        <v>847</v>
      </c>
      <c r="E18" s="7" t="s">
        <v>382</v>
      </c>
    </row>
    <row r="19" spans="1:5" ht="18.399999999999999" customHeight="1">
      <c r="A19" s="6" t="s">
        <v>691</v>
      </c>
      <c r="B19" s="2" t="s">
        <v>842</v>
      </c>
      <c r="C19" s="2">
        <v>1.048</v>
      </c>
      <c r="D19" s="18" t="s">
        <v>261</v>
      </c>
      <c r="E19" s="7" t="s">
        <v>382</v>
      </c>
    </row>
    <row r="20" spans="1:5" ht="18.399999999999999" customHeight="1">
      <c r="A20" s="6" t="s">
        <v>271</v>
      </c>
      <c r="B20" s="2" t="s">
        <v>842</v>
      </c>
      <c r="C20" s="2">
        <v>1</v>
      </c>
      <c r="D20" s="18" t="s">
        <v>225</v>
      </c>
      <c r="E20" s="7" t="s">
        <v>275</v>
      </c>
    </row>
    <row r="21" spans="1:5" ht="18.399999999999999" customHeight="1">
      <c r="A21" s="6" t="s">
        <v>654</v>
      </c>
      <c r="B21" s="2" t="s">
        <v>842</v>
      </c>
      <c r="C21" s="2">
        <v>1.0386</v>
      </c>
      <c r="D21" s="18" t="s">
        <v>42</v>
      </c>
      <c r="E21" s="7" t="s">
        <v>720</v>
      </c>
    </row>
    <row r="22" spans="1:5" ht="18.399999999999999" customHeight="1">
      <c r="A22" s="6" t="s">
        <v>83</v>
      </c>
      <c r="B22" s="2" t="s">
        <v>842</v>
      </c>
      <c r="C22" s="2">
        <v>9.51</v>
      </c>
      <c r="D22" s="18" t="s">
        <v>348</v>
      </c>
      <c r="E22" s="7" t="s">
        <v>382</v>
      </c>
    </row>
    <row r="23" spans="1:5" ht="18.399999999999999" customHeight="1">
      <c r="A23" s="6" t="s">
        <v>500</v>
      </c>
      <c r="B23" s="2" t="s">
        <v>842</v>
      </c>
      <c r="C23" s="2">
        <v>100</v>
      </c>
      <c r="D23" s="18" t="s">
        <v>527</v>
      </c>
      <c r="E23" s="7" t="s">
        <v>382</v>
      </c>
    </row>
    <row r="24" spans="1:5" ht="18.399999999999999" customHeight="1">
      <c r="A24" s="6" t="s">
        <v>164</v>
      </c>
      <c r="B24" s="2" t="s">
        <v>842</v>
      </c>
      <c r="C24" s="2">
        <v>100</v>
      </c>
      <c r="D24" s="18" t="s">
        <v>504</v>
      </c>
      <c r="E24" s="7" t="s">
        <v>382</v>
      </c>
    </row>
    <row r="25" spans="1:5" ht="18.399999999999999" customHeight="1">
      <c r="A25" s="6" t="s">
        <v>773</v>
      </c>
      <c r="B25" s="2" t="s">
        <v>842</v>
      </c>
      <c r="C25" s="2">
        <v>65</v>
      </c>
      <c r="D25" s="18" t="s">
        <v>647</v>
      </c>
      <c r="E25" s="7" t="s">
        <v>382</v>
      </c>
    </row>
    <row r="26" spans="1:5" ht="18.399999999999999" customHeight="1">
      <c r="A26" s="8" t="s">
        <v>444</v>
      </c>
      <c r="B26" s="9" t="s">
        <v>842</v>
      </c>
      <c r="C26" s="9">
        <v>100</v>
      </c>
      <c r="D26" s="19" t="s">
        <v>477</v>
      </c>
      <c r="E26" s="10" t="s">
        <v>382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showFormulas="1" workbookViewId="0">
      <selection activeCell="B2" sqref="B2:B3"/>
    </sheetView>
  </sheetViews>
  <sheetFormatPr defaultRowHeight="18.399999999999999" customHeight="1"/>
  <cols>
    <col min="1" max="1" width="15" customWidth="1"/>
    <col min="2" max="2" width="5" customWidth="1"/>
    <col min="3" max="4" width="20" customWidth="1"/>
  </cols>
  <sheetData>
    <row r="1" spans="1:4" ht="18.399999999999999" customHeight="1">
      <c r="A1" t="s">
        <v>762</v>
      </c>
    </row>
    <row r="2" spans="1:4" ht="18.399999999999999" customHeight="1">
      <c r="A2" s="11" t="s">
        <v>78</v>
      </c>
      <c r="B2" s="12" t="s">
        <v>629</v>
      </c>
      <c r="C2" s="12" t="s">
        <v>147</v>
      </c>
      <c r="D2" s="14" t="s">
        <v>183</v>
      </c>
    </row>
    <row r="3" spans="1:4" ht="18.399999999999999" customHeight="1">
      <c r="A3" s="6" t="s">
        <v>559</v>
      </c>
      <c r="B3" s="2" t="s">
        <v>277</v>
      </c>
      <c r="C3" s="2" t="s">
        <v>806</v>
      </c>
      <c r="D3" s="15" t="s">
        <v>848</v>
      </c>
    </row>
    <row r="4" spans="1:4" ht="18.399999999999999" customHeight="1">
      <c r="A4" s="6" t="s">
        <v>535</v>
      </c>
      <c r="B4" s="2" t="s">
        <v>842</v>
      </c>
      <c r="C4" s="2">
        <v>1180</v>
      </c>
      <c r="D4" s="15" t="s">
        <v>361</v>
      </c>
    </row>
    <row r="5" spans="1:4" ht="18.399999999999999" customHeight="1">
      <c r="A5" s="6" t="s">
        <v>172</v>
      </c>
      <c r="B5" s="2" t="s">
        <v>842</v>
      </c>
      <c r="C5" s="2">
        <v>1180</v>
      </c>
      <c r="D5" s="15" t="s">
        <v>701</v>
      </c>
    </row>
    <row r="6" spans="1:4" ht="18.399999999999999" customHeight="1">
      <c r="A6" s="6" t="s">
        <v>112</v>
      </c>
      <c r="B6" s="2" t="s">
        <v>842</v>
      </c>
      <c r="C6" s="2">
        <v>13.2</v>
      </c>
      <c r="D6" s="15" t="s">
        <v>677</v>
      </c>
    </row>
    <row r="7" spans="1:4" ht="18.399999999999999" customHeight="1">
      <c r="A7" s="6" t="s">
        <v>208</v>
      </c>
      <c r="B7" s="2" t="s">
        <v>842</v>
      </c>
      <c r="C7" s="2">
        <v>724.05</v>
      </c>
      <c r="D7" s="15" t="s">
        <v>501</v>
      </c>
    </row>
    <row r="8" spans="1:4" ht="18.399999999999999" customHeight="1">
      <c r="A8" s="6" t="s">
        <v>387</v>
      </c>
      <c r="B8" s="2" t="s">
        <v>842</v>
      </c>
      <c r="C8" s="2">
        <v>1000</v>
      </c>
      <c r="D8" s="15" t="s">
        <v>748</v>
      </c>
    </row>
    <row r="9" spans="1:4" ht="18.399999999999999" customHeight="1">
      <c r="A9" s="6" t="s">
        <v>137</v>
      </c>
      <c r="B9" s="2" t="s">
        <v>842</v>
      </c>
      <c r="C9" s="2">
        <v>1580</v>
      </c>
      <c r="D9" s="15" t="s">
        <v>367</v>
      </c>
    </row>
    <row r="10" spans="1:4" ht="18.399999999999999" customHeight="1">
      <c r="A10" s="6" t="s">
        <v>599</v>
      </c>
      <c r="B10" s="2" t="s">
        <v>277</v>
      </c>
      <c r="C10" s="2" t="s">
        <v>8</v>
      </c>
      <c r="D10" s="15" t="s">
        <v>617</v>
      </c>
    </row>
    <row r="11" spans="1:4" ht="18.399999999999999" customHeight="1">
      <c r="A11" s="6" t="s">
        <v>7</v>
      </c>
      <c r="B11" s="2" t="s">
        <v>277</v>
      </c>
      <c r="C11" s="2" t="s">
        <v>8</v>
      </c>
      <c r="D11" s="15" t="s">
        <v>175</v>
      </c>
    </row>
    <row r="12" spans="1:4" ht="18.399999999999999" customHeight="1">
      <c r="A12" s="6" t="s">
        <v>497</v>
      </c>
      <c r="B12" s="2" t="s">
        <v>277</v>
      </c>
      <c r="C12" s="2" t="s">
        <v>435</v>
      </c>
      <c r="D12" s="15" t="s">
        <v>594</v>
      </c>
    </row>
    <row r="13" spans="1:4" ht="18.399999999999999" customHeight="1">
      <c r="A13" s="6" t="s">
        <v>35</v>
      </c>
      <c r="B13" s="2" t="s">
        <v>842</v>
      </c>
      <c r="C13" s="2">
        <v>1.25</v>
      </c>
      <c r="D13" s="15" t="s">
        <v>673</v>
      </c>
    </row>
    <row r="14" spans="1:4" ht="18.399999999999999" customHeight="1">
      <c r="A14" s="6" t="s">
        <v>509</v>
      </c>
      <c r="B14" s="2" t="s">
        <v>842</v>
      </c>
      <c r="C14" s="2">
        <v>1.071</v>
      </c>
      <c r="D14" s="15" t="s">
        <v>300</v>
      </c>
    </row>
    <row r="15" spans="1:4" ht="18.399999999999999" customHeight="1">
      <c r="A15" s="6" t="s">
        <v>418</v>
      </c>
      <c r="B15" s="2" t="s">
        <v>277</v>
      </c>
      <c r="C15" s="2" t="s">
        <v>733</v>
      </c>
      <c r="D15" s="15" t="s">
        <v>553</v>
      </c>
    </row>
    <row r="16" spans="1:4" ht="18.399999999999999" customHeight="1">
      <c r="A16" s="6" t="s">
        <v>558</v>
      </c>
      <c r="B16" s="2" t="s">
        <v>277</v>
      </c>
      <c r="C16" s="2" t="s">
        <v>733</v>
      </c>
      <c r="D16" s="15" t="s">
        <v>572</v>
      </c>
    </row>
    <row r="17" spans="1:4" ht="18.399999999999999" customHeight="1">
      <c r="A17" s="6" t="s">
        <v>165</v>
      </c>
      <c r="B17" s="2" t="s">
        <v>277</v>
      </c>
      <c r="C17" s="2" t="s">
        <v>733</v>
      </c>
      <c r="D17" s="15" t="s">
        <v>148</v>
      </c>
    </row>
    <row r="18" spans="1:4" ht="18.399999999999999" customHeight="1">
      <c r="A18" s="6" t="s">
        <v>321</v>
      </c>
      <c r="B18" s="2" t="s">
        <v>277</v>
      </c>
      <c r="C18" s="3">
        <f t="shared" ref="C18:C23" si="0">25/20 * 16/12 * 1/8</f>
        <v>0.20833333333333334</v>
      </c>
      <c r="D18" s="15" t="s">
        <v>788</v>
      </c>
    </row>
    <row r="19" spans="1:4" ht="18.399999999999999" customHeight="1">
      <c r="A19" s="6" t="s">
        <v>768</v>
      </c>
      <c r="B19" s="2" t="s">
        <v>277</v>
      </c>
      <c r="C19" s="3">
        <f t="shared" si="0"/>
        <v>0.20833333333333334</v>
      </c>
      <c r="D19" s="15" t="s">
        <v>249</v>
      </c>
    </row>
    <row r="20" spans="1:4" ht="18.399999999999999" customHeight="1">
      <c r="A20" s="6" t="s">
        <v>74</v>
      </c>
      <c r="B20" s="2" t="s">
        <v>277</v>
      </c>
      <c r="C20" s="3">
        <f t="shared" si="0"/>
        <v>0.20833333333333334</v>
      </c>
      <c r="D20" s="15" t="s">
        <v>574</v>
      </c>
    </row>
    <row r="21" spans="1:4" ht="18.399999999999999" customHeight="1">
      <c r="A21" s="6" t="s">
        <v>286</v>
      </c>
      <c r="B21" s="2" t="s">
        <v>277</v>
      </c>
      <c r="C21" s="3">
        <f t="shared" si="0"/>
        <v>0.20833333333333334</v>
      </c>
      <c r="D21" s="15" t="s">
        <v>360</v>
      </c>
    </row>
    <row r="22" spans="1:4" ht="18.399999999999999" customHeight="1">
      <c r="A22" s="6" t="s">
        <v>783</v>
      </c>
      <c r="B22" s="2" t="s">
        <v>277</v>
      </c>
      <c r="C22" s="3">
        <f t="shared" si="0"/>
        <v>0.20833333333333334</v>
      </c>
      <c r="D22" s="15" t="s">
        <v>625</v>
      </c>
    </row>
    <row r="23" spans="1:4" ht="18.399999999999999" customHeight="1">
      <c r="A23" s="6" t="s">
        <v>397</v>
      </c>
      <c r="B23" s="2" t="s">
        <v>277</v>
      </c>
      <c r="C23" s="3">
        <f t="shared" si="0"/>
        <v>0.20833333333333334</v>
      </c>
      <c r="D23" s="15" t="s">
        <v>56</v>
      </c>
    </row>
    <row r="24" spans="1:4" ht="18.399999999999999" customHeight="1">
      <c r="A24" s="6" t="s">
        <v>637</v>
      </c>
      <c r="B24" s="2" t="s">
        <v>842</v>
      </c>
      <c r="C24" s="2">
        <v>1</v>
      </c>
      <c r="D24" s="15" t="s">
        <v>431</v>
      </c>
    </row>
    <row r="25" spans="1:4" ht="18.399999999999999" customHeight="1">
      <c r="A25" s="6" t="s">
        <v>406</v>
      </c>
      <c r="B25" s="2" t="s">
        <v>842</v>
      </c>
      <c r="C25" s="2">
        <v>1.5</v>
      </c>
      <c r="D25" s="15" t="s">
        <v>785</v>
      </c>
    </row>
    <row r="26" spans="1:4" ht="18.399999999999999" customHeight="1">
      <c r="A26" s="6" t="s">
        <v>776</v>
      </c>
      <c r="B26" s="2" t="s">
        <v>842</v>
      </c>
      <c r="C26" s="2">
        <v>1.1599999999999999</v>
      </c>
      <c r="D26" s="15" t="s">
        <v>813</v>
      </c>
    </row>
    <row r="27" spans="1:4" ht="18.399999999999999" customHeight="1">
      <c r="A27" s="6" t="s">
        <v>841</v>
      </c>
      <c r="B27" s="2" t="s">
        <v>842</v>
      </c>
      <c r="C27" s="2">
        <v>1.6</v>
      </c>
      <c r="D27" s="15" t="s">
        <v>210</v>
      </c>
    </row>
    <row r="28" spans="1:4" ht="18.399999999999999" customHeight="1">
      <c r="A28" s="6" t="s">
        <v>197</v>
      </c>
      <c r="B28" s="2" t="s">
        <v>842</v>
      </c>
      <c r="C28" s="2">
        <v>1.6</v>
      </c>
      <c r="D28" s="15" t="s">
        <v>140</v>
      </c>
    </row>
    <row r="29" spans="1:4" ht="18.399999999999999" customHeight="1">
      <c r="A29" s="6" t="s">
        <v>690</v>
      </c>
      <c r="B29" s="2" t="s">
        <v>842</v>
      </c>
      <c r="C29" s="2">
        <v>1.6</v>
      </c>
      <c r="D29" s="15" t="s">
        <v>555</v>
      </c>
    </row>
    <row r="30" spans="1:4" ht="18.399999999999999" customHeight="1">
      <c r="A30" s="6" t="s">
        <v>380</v>
      </c>
      <c r="B30" s="2" t="s">
        <v>842</v>
      </c>
      <c r="C30" s="2">
        <v>1.94</v>
      </c>
      <c r="D30" s="15" t="s">
        <v>557</v>
      </c>
    </row>
    <row r="31" spans="1:4" ht="18.399999999999999" customHeight="1">
      <c r="A31" s="6" t="s">
        <v>747</v>
      </c>
      <c r="B31" s="2" t="s">
        <v>842</v>
      </c>
      <c r="C31" s="2">
        <v>1.94</v>
      </c>
      <c r="D31" s="15" t="s">
        <v>616</v>
      </c>
    </row>
    <row r="32" spans="1:4" ht="18.399999999999999" customHeight="1">
      <c r="A32" s="6" t="s">
        <v>295</v>
      </c>
      <c r="B32" s="2" t="s">
        <v>842</v>
      </c>
      <c r="C32" s="2">
        <v>1.94</v>
      </c>
      <c r="D32" s="15" t="s">
        <v>144</v>
      </c>
    </row>
    <row r="33" spans="1:4" ht="18.399999999999999" customHeight="1">
      <c r="A33" s="6" t="s">
        <v>182</v>
      </c>
      <c r="B33" s="2" t="s">
        <v>842</v>
      </c>
      <c r="C33" s="2">
        <v>1</v>
      </c>
      <c r="D33" s="15" t="s">
        <v>190</v>
      </c>
    </row>
    <row r="34" spans="1:4" ht="18.399999999999999" customHeight="1">
      <c r="A34" s="6" t="s">
        <v>568</v>
      </c>
      <c r="B34" s="2" t="s">
        <v>842</v>
      </c>
      <c r="C34" s="2">
        <v>1</v>
      </c>
      <c r="D34" s="15" t="s">
        <v>290</v>
      </c>
    </row>
    <row r="35" spans="1:4" ht="18.399999999999999" customHeight="1">
      <c r="A35" s="6" t="s">
        <v>73</v>
      </c>
      <c r="B35" s="2" t="s">
        <v>842</v>
      </c>
      <c r="C35" s="2">
        <v>1</v>
      </c>
      <c r="D35" s="15" t="s">
        <v>488</v>
      </c>
    </row>
    <row r="36" spans="1:4" ht="18.399999999999999" customHeight="1">
      <c r="A36" s="6" t="s">
        <v>567</v>
      </c>
      <c r="B36" s="2" t="s">
        <v>277</v>
      </c>
      <c r="C36" s="2" t="s">
        <v>733</v>
      </c>
      <c r="D36" s="15" t="s">
        <v>66</v>
      </c>
    </row>
    <row r="37" spans="1:4" ht="18.399999999999999" customHeight="1">
      <c r="A37" s="6" t="s">
        <v>428</v>
      </c>
      <c r="B37" s="2" t="s">
        <v>277</v>
      </c>
      <c r="C37" s="2" t="s">
        <v>733</v>
      </c>
      <c r="D37" s="15" t="s">
        <v>58</v>
      </c>
    </row>
    <row r="38" spans="1:4" ht="18.399999999999999" customHeight="1">
      <c r="A38" s="6" t="s">
        <v>108</v>
      </c>
      <c r="B38" s="2" t="s">
        <v>277</v>
      </c>
      <c r="C38" s="2" t="s">
        <v>733</v>
      </c>
      <c r="D38" s="15" t="s">
        <v>33</v>
      </c>
    </row>
    <row r="39" spans="1:4" ht="18.399999999999999" customHeight="1">
      <c r="A39" s="6" t="s">
        <v>662</v>
      </c>
      <c r="B39" s="2" t="s">
        <v>842</v>
      </c>
      <c r="C39" s="2">
        <v>1.1100000000000001</v>
      </c>
      <c r="D39" s="15" t="s">
        <v>739</v>
      </c>
    </row>
    <row r="40" spans="1:4" ht="18.399999999999999" customHeight="1">
      <c r="A40" s="6" t="s">
        <v>309</v>
      </c>
      <c r="B40" s="2" t="s">
        <v>842</v>
      </c>
      <c r="C40" s="2">
        <v>1.1200000000000001</v>
      </c>
      <c r="D40" s="15" t="s">
        <v>259</v>
      </c>
    </row>
    <row r="41" spans="1:4" ht="18.399999999999999" customHeight="1">
      <c r="A41" s="6" t="s">
        <v>787</v>
      </c>
      <c r="B41" s="2" t="s">
        <v>277</v>
      </c>
      <c r="C41" s="2" t="s">
        <v>810</v>
      </c>
      <c r="D41" s="15" t="s">
        <v>695</v>
      </c>
    </row>
    <row r="42" spans="1:4" ht="18.399999999999999" customHeight="1">
      <c r="A42" s="6" t="s">
        <v>633</v>
      </c>
      <c r="B42" s="2" t="s">
        <v>277</v>
      </c>
      <c r="C42" s="2" t="s">
        <v>810</v>
      </c>
      <c r="D42" s="15" t="s">
        <v>736</v>
      </c>
    </row>
    <row r="43" spans="1:4" ht="18.399999999999999" customHeight="1">
      <c r="A43" s="6" t="s">
        <v>328</v>
      </c>
      <c r="B43" s="2" t="s">
        <v>277</v>
      </c>
      <c r="C43" s="2" t="s">
        <v>810</v>
      </c>
      <c r="D43" s="15" t="s">
        <v>410</v>
      </c>
    </row>
    <row r="44" spans="1:4" ht="18.399999999999999" customHeight="1">
      <c r="A44" s="6" t="s">
        <v>612</v>
      </c>
      <c r="B44" s="2" t="s">
        <v>277</v>
      </c>
      <c r="C44" s="2" t="s">
        <v>733</v>
      </c>
      <c r="D44" s="15" t="s">
        <v>848</v>
      </c>
    </row>
    <row r="45" spans="1:4" ht="18.399999999999999" customHeight="1">
      <c r="A45" s="6" t="s">
        <v>340</v>
      </c>
      <c r="B45" s="2" t="s">
        <v>277</v>
      </c>
      <c r="C45" s="2" t="s">
        <v>848</v>
      </c>
      <c r="D45" s="15" t="s">
        <v>848</v>
      </c>
    </row>
    <row r="46" spans="1:4" ht="18.399999999999999" customHeight="1">
      <c r="A46" s="6" t="s">
        <v>246</v>
      </c>
      <c r="B46" s="2" t="s">
        <v>277</v>
      </c>
      <c r="C46" s="2" t="s">
        <v>848</v>
      </c>
      <c r="D46" s="15" t="s">
        <v>848</v>
      </c>
    </row>
    <row r="47" spans="1:4" ht="18.399999999999999" customHeight="1">
      <c r="A47" s="6" t="s">
        <v>462</v>
      </c>
      <c r="B47" s="2" t="s">
        <v>842</v>
      </c>
      <c r="C47" s="2">
        <v>1180</v>
      </c>
      <c r="D47" s="15" t="s">
        <v>230</v>
      </c>
    </row>
    <row r="48" spans="1:4" ht="18.399999999999999" customHeight="1">
      <c r="A48" s="6" t="s">
        <v>89</v>
      </c>
      <c r="B48" s="2" t="s">
        <v>842</v>
      </c>
      <c r="C48" s="2">
        <v>1180</v>
      </c>
      <c r="D48" s="15" t="s">
        <v>556</v>
      </c>
    </row>
    <row r="49" spans="1:4" ht="18.399999999999999" customHeight="1">
      <c r="A49" s="6" t="s">
        <v>130</v>
      </c>
      <c r="B49" s="2" t="s">
        <v>277</v>
      </c>
      <c r="C49" s="2" t="s">
        <v>405</v>
      </c>
      <c r="D49" s="15" t="s">
        <v>848</v>
      </c>
    </row>
    <row r="50" spans="1:4" ht="18.399999999999999" customHeight="1">
      <c r="A50" s="8" t="s">
        <v>120</v>
      </c>
      <c r="B50" s="9" t="s">
        <v>277</v>
      </c>
      <c r="C50" s="9" t="s">
        <v>733</v>
      </c>
      <c r="D50" s="16" t="s">
        <v>848</v>
      </c>
    </row>
  </sheetData>
  <phoneticPr fontId="3" type="noConversion"/>
  <pageMargins left="0.31496062992125984" right="0.31496062992125984" top="1" bottom="0.59055118110236215" header="0.5" footer="0.5"/>
  <pageSetup paperSize="9" orientation="portrait" r:id="rId1"/>
  <headerFooter alignWithMargins="0">
    <oddHeader>&amp;RPage : &amp;P/&amp;N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:B3"/>
    </sheetView>
  </sheetViews>
  <sheetFormatPr defaultRowHeight="12.75" customHeight="1"/>
  <sheetData/>
  <phoneticPr fontId="3" type="noConversion"/>
  <pageMargins left="0.75" right="0.75" top="1" bottom="1" header="0.5" footer="0.5"/>
  <pageSetup paperSize="9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설계설명서</vt:lpstr>
      <vt:lpstr>예정공정표</vt:lpstr>
      <vt:lpstr>원가계산서</vt:lpstr>
      <vt:lpstr>내역서</vt:lpstr>
      <vt:lpstr>경비</vt:lpstr>
      <vt:lpstr>자재</vt:lpstr>
      <vt:lpstr>전역변수</vt:lpstr>
      <vt:lpstr>중기전역변수</vt:lpstr>
      <vt:lpstr>Sheet3</vt:lpstr>
      <vt:lpstr>내역서!Print_Area</vt:lpstr>
      <vt:lpstr>설계설명서!Print_Area</vt:lpstr>
      <vt:lpstr>예정공정표!Print_Area</vt:lpstr>
      <vt:lpstr>원가계산서!Print_Area</vt:lpstr>
      <vt:lpstr>경비!Print_Titles</vt:lpstr>
      <vt:lpstr>내역서!Print_Titles</vt:lpstr>
      <vt:lpstr>설계설명서!Print_Titles</vt:lpstr>
      <vt:lpstr>예정공정표!Print_Titles</vt:lpstr>
      <vt:lpstr>원가계산서!Print_Titles</vt:lpstr>
      <vt:lpstr>자재!Print_Titles</vt:lpstr>
      <vt:lpstr>전역변수!Print_Titles</vt:lpstr>
      <vt:lpstr>중기전역변수!Print_Titles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woridle-G-0010</dc:creator>
  <cp:lastModifiedBy>user</cp:lastModifiedBy>
  <cp:lastPrinted>2024-09-26T06:24:14Z</cp:lastPrinted>
  <dcterms:created xsi:type="dcterms:W3CDTF">2024-09-19T05:05:49Z</dcterms:created>
  <dcterms:modified xsi:type="dcterms:W3CDTF">2024-09-26T06:29:33Z</dcterms:modified>
</cp:coreProperties>
</file>